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029"/>
  <workbookPr/>
  <mc:AlternateContent xmlns:mc="http://schemas.openxmlformats.org/markup-compatibility/2006">
    <mc:Choice Requires="x15">
      <x15ac:absPath xmlns:x15ac="http://schemas.microsoft.com/office/spreadsheetml/2010/11/ac" url="G:\Divize 2\020200 - Úsek obchodního náměstka\Nabidky\2018\024_Frydek_Mistek_Centrum_senioru\02_Priprava\CN\"/>
    </mc:Choice>
  </mc:AlternateContent>
  <xr:revisionPtr revIDLastSave="0" documentId="13_ncr:1_{753AD59D-BF01-43D3-BFD7-B61DF20851BE}" xr6:coauthVersionLast="28" xr6:coauthVersionMax="28" xr10:uidLastSave="{00000000-0000-0000-0000-000000000000}"/>
  <bookViews>
    <workbookView xWindow="0" yWindow="0" windowWidth="12660" windowHeight="12990" xr2:uid="{00000000-000D-0000-FFFF-FFFF00000000}"/>
  </bookViews>
  <sheets>
    <sheet name="Rekapitulace stavby" sheetId="1" r:id="rId1"/>
    <sheet name="1 - SO 07 Přípojka vody" sheetId="2" r:id="rId2"/>
    <sheet name="Pokyny pro vyplnění" sheetId="3" r:id="rId3"/>
  </sheets>
  <definedNames>
    <definedName name="_xlnm._FilterDatabase" localSheetId="1" hidden="1">'1 - SO 07 Přípojka vody'!$C$87:$K$87</definedName>
    <definedName name="_xlnm.Print_Titles" localSheetId="1">'1 - SO 07 Přípojka vody'!$87:$87</definedName>
    <definedName name="_xlnm.Print_Titles" localSheetId="0">'Rekapitulace stavby'!$49:$49</definedName>
    <definedName name="_xlnm.Print_Area" localSheetId="1">'1 - SO 07 Přípojka vody'!$C$4:$J$36,'1 - SO 07 Přípojka vody'!$C$42:$J$69,'1 - SO 07 Přípojka vody'!$C$75:$K$255</definedName>
    <definedName name="_xlnm.Print_Area" localSheetId="2">'Pokyny pro vyplnění'!$B$2:$K$69,'Pokyny pro vyplnění'!$B$72:$K$116,'Pokyny pro vyplnění'!$B$119:$K$188,'Pokyny pro vyplnění'!$B$196:$K$216</definedName>
    <definedName name="_xlnm.Print_Area" localSheetId="0">'Rekapitulace stavby'!$D$4:$AO$33,'Rekapitulace stavby'!$C$39:$AQ$53</definedName>
  </definedNames>
  <calcPr calcId="171027"/>
</workbook>
</file>

<file path=xl/calcChain.xml><?xml version="1.0" encoding="utf-8"?>
<calcChain xmlns="http://schemas.openxmlformats.org/spreadsheetml/2006/main">
  <c r="J143" i="2" l="1"/>
  <c r="AY52" i="1"/>
  <c r="AX52" i="1"/>
  <c r="BI254" i="2"/>
  <c r="BH254" i="2"/>
  <c r="BG254" i="2"/>
  <c r="BF254" i="2"/>
  <c r="T254" i="2"/>
  <c r="T253" i="2" s="1"/>
  <c r="R254" i="2"/>
  <c r="R253" i="2"/>
  <c r="P254" i="2"/>
  <c r="P253" i="2" s="1"/>
  <c r="BK254" i="2"/>
  <c r="BK253" i="2" s="1"/>
  <c r="J253" i="2" s="1"/>
  <c r="J68" i="2" s="1"/>
  <c r="J254" i="2"/>
  <c r="BE254" i="2"/>
  <c r="BI252" i="2"/>
  <c r="BH252" i="2"/>
  <c r="BG252" i="2"/>
  <c r="BF252" i="2"/>
  <c r="T252" i="2"/>
  <c r="R252" i="2"/>
  <c r="P252" i="2"/>
  <c r="BK252" i="2"/>
  <c r="J252" i="2"/>
  <c r="BE252" i="2" s="1"/>
  <c r="BI249" i="2"/>
  <c r="BH249" i="2"/>
  <c r="BG249" i="2"/>
  <c r="BF249" i="2"/>
  <c r="T249" i="2"/>
  <c r="R249" i="2"/>
  <c r="P249" i="2"/>
  <c r="BK249" i="2"/>
  <c r="J249" i="2"/>
  <c r="BE249" i="2"/>
  <c r="BI248" i="2"/>
  <c r="BH248" i="2"/>
  <c r="BG248" i="2"/>
  <c r="BF248" i="2"/>
  <c r="T248" i="2"/>
  <c r="R248" i="2"/>
  <c r="P248" i="2"/>
  <c r="BK248" i="2"/>
  <c r="J248" i="2"/>
  <c r="BE248" i="2" s="1"/>
  <c r="BI247" i="2"/>
  <c r="BH247" i="2"/>
  <c r="BG247" i="2"/>
  <c r="BF247" i="2"/>
  <c r="T247" i="2"/>
  <c r="R247" i="2"/>
  <c r="P247" i="2"/>
  <c r="BK247" i="2"/>
  <c r="J247" i="2"/>
  <c r="BE247" i="2"/>
  <c r="BI244" i="2"/>
  <c r="BH244" i="2"/>
  <c r="BG244" i="2"/>
  <c r="BF244" i="2"/>
  <c r="T244" i="2"/>
  <c r="R244" i="2"/>
  <c r="P244" i="2"/>
  <c r="BK244" i="2"/>
  <c r="J244" i="2"/>
  <c r="BE244" i="2" s="1"/>
  <c r="BI241" i="2"/>
  <c r="BH241" i="2"/>
  <c r="BG241" i="2"/>
  <c r="BF241" i="2"/>
  <c r="T241" i="2"/>
  <c r="R241" i="2"/>
  <c r="P241" i="2"/>
  <c r="BK241" i="2"/>
  <c r="J241" i="2"/>
  <c r="BE241" i="2"/>
  <c r="BI238" i="2"/>
  <c r="BH238" i="2"/>
  <c r="BG238" i="2"/>
  <c r="BF238" i="2"/>
  <c r="T238" i="2"/>
  <c r="T237" i="2" s="1"/>
  <c r="T236" i="2" s="1"/>
  <c r="R238" i="2"/>
  <c r="P238" i="2"/>
  <c r="P237" i="2" s="1"/>
  <c r="P236" i="2" s="1"/>
  <c r="BK238" i="2"/>
  <c r="BK237" i="2"/>
  <c r="BK236" i="2" s="1"/>
  <c r="J236" i="2" s="1"/>
  <c r="J66" i="2" s="1"/>
  <c r="J238" i="2"/>
  <c r="BE238" i="2" s="1"/>
  <c r="BI235" i="2"/>
  <c r="BH235" i="2"/>
  <c r="BG235" i="2"/>
  <c r="BF235" i="2"/>
  <c r="T235" i="2"/>
  <c r="T234" i="2"/>
  <c r="R235" i="2"/>
  <c r="R234" i="2" s="1"/>
  <c r="P235" i="2"/>
  <c r="P234" i="2"/>
  <c r="BK235" i="2"/>
  <c r="BK234" i="2" s="1"/>
  <c r="J234" i="2" s="1"/>
  <c r="J65" i="2" s="1"/>
  <c r="J235" i="2"/>
  <c r="BE235" i="2" s="1"/>
  <c r="BI232" i="2"/>
  <c r="BH232" i="2"/>
  <c r="BG232" i="2"/>
  <c r="BF232" i="2"/>
  <c r="T232" i="2"/>
  <c r="R232" i="2"/>
  <c r="P232" i="2"/>
  <c r="BK232" i="2"/>
  <c r="J232" i="2"/>
  <c r="BE232" i="2"/>
  <c r="BI230" i="2"/>
  <c r="BH230" i="2"/>
  <c r="BG230" i="2"/>
  <c r="BF230" i="2"/>
  <c r="T230" i="2"/>
  <c r="R230" i="2"/>
  <c r="P230" i="2"/>
  <c r="BK230" i="2"/>
  <c r="J230" i="2"/>
  <c r="BE230" i="2" s="1"/>
  <c r="BI229" i="2"/>
  <c r="BH229" i="2"/>
  <c r="BG229" i="2"/>
  <c r="BF229" i="2"/>
  <c r="T229" i="2"/>
  <c r="R229" i="2"/>
  <c r="P229" i="2"/>
  <c r="BK229" i="2"/>
  <c r="J229" i="2"/>
  <c r="BE229" i="2"/>
  <c r="BI227" i="2"/>
  <c r="BH227" i="2"/>
  <c r="BG227" i="2"/>
  <c r="BF227" i="2"/>
  <c r="T227" i="2"/>
  <c r="R227" i="2"/>
  <c r="P227" i="2"/>
  <c r="BK227" i="2"/>
  <c r="J227" i="2"/>
  <c r="BE227" i="2" s="1"/>
  <c r="BI226" i="2"/>
  <c r="BH226" i="2"/>
  <c r="BG226" i="2"/>
  <c r="BF226" i="2"/>
  <c r="T226" i="2"/>
  <c r="R226" i="2"/>
  <c r="R225" i="2" s="1"/>
  <c r="P226" i="2"/>
  <c r="P225" i="2" s="1"/>
  <c r="BK226" i="2"/>
  <c r="J226" i="2"/>
  <c r="BE226" i="2" s="1"/>
  <c r="BI223" i="2"/>
  <c r="BH223" i="2"/>
  <c r="BG223" i="2"/>
  <c r="BF223" i="2"/>
  <c r="T223" i="2"/>
  <c r="R223" i="2"/>
  <c r="P223" i="2"/>
  <c r="BK223" i="2"/>
  <c r="J223" i="2"/>
  <c r="BE223" i="2" s="1"/>
  <c r="BI221" i="2"/>
  <c r="BH221" i="2"/>
  <c r="BG221" i="2"/>
  <c r="BF221" i="2"/>
  <c r="T221" i="2"/>
  <c r="T220" i="2" s="1"/>
  <c r="R221" i="2"/>
  <c r="P221" i="2"/>
  <c r="P220" i="2"/>
  <c r="BK221" i="2"/>
  <c r="BK220" i="2" s="1"/>
  <c r="J220" i="2" s="1"/>
  <c r="J63" i="2" s="1"/>
  <c r="J221" i="2"/>
  <c r="BE221" i="2" s="1"/>
  <c r="BI218" i="2"/>
  <c r="BH218" i="2"/>
  <c r="BG218" i="2"/>
  <c r="BF218" i="2"/>
  <c r="T218" i="2"/>
  <c r="R218" i="2"/>
  <c r="P218" i="2"/>
  <c r="BK218" i="2"/>
  <c r="J218" i="2"/>
  <c r="BE218" i="2"/>
  <c r="BI215" i="2"/>
  <c r="BH215" i="2"/>
  <c r="BG215" i="2"/>
  <c r="BF215" i="2"/>
  <c r="T215" i="2"/>
  <c r="R215" i="2"/>
  <c r="P215" i="2"/>
  <c r="BK215" i="2"/>
  <c r="J215" i="2"/>
  <c r="BE215" i="2" s="1"/>
  <c r="BI213" i="2"/>
  <c r="BH213" i="2"/>
  <c r="BG213" i="2"/>
  <c r="BF213" i="2"/>
  <c r="T213" i="2"/>
  <c r="R213" i="2"/>
  <c r="P213" i="2"/>
  <c r="BK213" i="2"/>
  <c r="J213" i="2"/>
  <c r="BE213" i="2"/>
  <c r="BI210" i="2"/>
  <c r="BH210" i="2"/>
  <c r="BG210" i="2"/>
  <c r="BF210" i="2"/>
  <c r="T210" i="2"/>
  <c r="R210" i="2"/>
  <c r="P210" i="2"/>
  <c r="BK210" i="2"/>
  <c r="J210" i="2"/>
  <c r="BE210" i="2" s="1"/>
  <c r="BI206" i="2"/>
  <c r="BH206" i="2"/>
  <c r="BG206" i="2"/>
  <c r="BF206" i="2"/>
  <c r="T206" i="2"/>
  <c r="R206" i="2"/>
  <c r="P206" i="2"/>
  <c r="BK206" i="2"/>
  <c r="J206" i="2"/>
  <c r="BE206" i="2"/>
  <c r="BI205" i="2"/>
  <c r="BH205" i="2"/>
  <c r="BG205" i="2"/>
  <c r="BF205" i="2"/>
  <c r="T205" i="2"/>
  <c r="R205" i="2"/>
  <c r="P205" i="2"/>
  <c r="BK205" i="2"/>
  <c r="J205" i="2"/>
  <c r="BE205" i="2" s="1"/>
  <c r="BI204" i="2"/>
  <c r="BH204" i="2"/>
  <c r="BG204" i="2"/>
  <c r="BF204" i="2"/>
  <c r="T204" i="2"/>
  <c r="R204" i="2"/>
  <c r="P204" i="2"/>
  <c r="BK204" i="2"/>
  <c r="J204" i="2"/>
  <c r="BE204" i="2"/>
  <c r="BI201" i="2"/>
  <c r="BH201" i="2"/>
  <c r="BG201" i="2"/>
  <c r="BF201" i="2"/>
  <c r="T201" i="2"/>
  <c r="R201" i="2"/>
  <c r="P201" i="2"/>
  <c r="BK201" i="2"/>
  <c r="J201" i="2"/>
  <c r="BE201" i="2" s="1"/>
  <c r="BI199" i="2"/>
  <c r="BH199" i="2"/>
  <c r="BG199" i="2"/>
  <c r="BF199" i="2"/>
  <c r="T199" i="2"/>
  <c r="R199" i="2"/>
  <c r="P199" i="2"/>
  <c r="BK199" i="2"/>
  <c r="J199" i="2"/>
  <c r="BE199" i="2"/>
  <c r="BI197" i="2"/>
  <c r="BH197" i="2"/>
  <c r="BG197" i="2"/>
  <c r="BF197" i="2"/>
  <c r="T197" i="2"/>
  <c r="R197" i="2"/>
  <c r="P197" i="2"/>
  <c r="BK197" i="2"/>
  <c r="J197" i="2"/>
  <c r="BE197" i="2" s="1"/>
  <c r="BI195" i="2"/>
  <c r="BH195" i="2"/>
  <c r="BG195" i="2"/>
  <c r="BF195" i="2"/>
  <c r="T195" i="2"/>
  <c r="R195" i="2"/>
  <c r="P195" i="2"/>
  <c r="BK195" i="2"/>
  <c r="J195" i="2"/>
  <c r="BE195" i="2"/>
  <c r="BI192" i="2"/>
  <c r="BH192" i="2"/>
  <c r="BG192" i="2"/>
  <c r="BF192" i="2"/>
  <c r="T192" i="2"/>
  <c r="R192" i="2"/>
  <c r="P192" i="2"/>
  <c r="BK192" i="2"/>
  <c r="J192" i="2"/>
  <c r="BE192" i="2" s="1"/>
  <c r="BI191" i="2"/>
  <c r="BH191" i="2"/>
  <c r="BG191" i="2"/>
  <c r="BF191" i="2"/>
  <c r="T191" i="2"/>
  <c r="R191" i="2"/>
  <c r="P191" i="2"/>
  <c r="BK191" i="2"/>
  <c r="J191" i="2"/>
  <c r="BE191" i="2"/>
  <c r="BI189" i="2"/>
  <c r="BH189" i="2"/>
  <c r="BG189" i="2"/>
  <c r="BF189" i="2"/>
  <c r="T189" i="2"/>
  <c r="R189" i="2"/>
  <c r="P189" i="2"/>
  <c r="BK189" i="2"/>
  <c r="J189" i="2"/>
  <c r="BE189" i="2" s="1"/>
  <c r="BI186" i="2"/>
  <c r="BH186" i="2"/>
  <c r="BG186" i="2"/>
  <c r="BF186" i="2"/>
  <c r="T186" i="2"/>
  <c r="R186" i="2"/>
  <c r="P186" i="2"/>
  <c r="BK186" i="2"/>
  <c r="J186" i="2"/>
  <c r="BE186" i="2"/>
  <c r="BI185" i="2"/>
  <c r="BH185" i="2"/>
  <c r="BG185" i="2"/>
  <c r="BF185" i="2"/>
  <c r="J31" i="2" s="1"/>
  <c r="AW52" i="1" s="1"/>
  <c r="T185" i="2"/>
  <c r="R185" i="2"/>
  <c r="P185" i="2"/>
  <c r="BK185" i="2"/>
  <c r="J185" i="2"/>
  <c r="BE185" i="2" s="1"/>
  <c r="BI182" i="2"/>
  <c r="BH182" i="2"/>
  <c r="BG182" i="2"/>
  <c r="BF182" i="2"/>
  <c r="T182" i="2"/>
  <c r="R182" i="2"/>
  <c r="P182" i="2"/>
  <c r="BK182" i="2"/>
  <c r="J182" i="2"/>
  <c r="BE182" i="2"/>
  <c r="BI181" i="2"/>
  <c r="BH181" i="2"/>
  <c r="BG181" i="2"/>
  <c r="BF181" i="2"/>
  <c r="T181" i="2"/>
  <c r="R181" i="2"/>
  <c r="P181" i="2"/>
  <c r="BK181" i="2"/>
  <c r="J181" i="2"/>
  <c r="BE181" i="2" s="1"/>
  <c r="BI176" i="2"/>
  <c r="BH176" i="2"/>
  <c r="BG176" i="2"/>
  <c r="BF176" i="2"/>
  <c r="T176" i="2"/>
  <c r="R176" i="2"/>
  <c r="R175" i="2" s="1"/>
  <c r="P176" i="2"/>
  <c r="BK176" i="2"/>
  <c r="J176" i="2"/>
  <c r="BE176" i="2" s="1"/>
  <c r="BI172" i="2"/>
  <c r="BH172" i="2"/>
  <c r="BG172" i="2"/>
  <c r="BF172" i="2"/>
  <c r="T172" i="2"/>
  <c r="R172" i="2"/>
  <c r="P172" i="2"/>
  <c r="BK172" i="2"/>
  <c r="J172" i="2"/>
  <c r="BE172" i="2" s="1"/>
  <c r="BI169" i="2"/>
  <c r="BH169" i="2"/>
  <c r="BG169" i="2"/>
  <c r="BF169" i="2"/>
  <c r="T169" i="2"/>
  <c r="R169" i="2"/>
  <c r="P169" i="2"/>
  <c r="BK169" i="2"/>
  <c r="J169" i="2"/>
  <c r="BE169" i="2" s="1"/>
  <c r="BI166" i="2"/>
  <c r="BH166" i="2"/>
  <c r="BG166" i="2"/>
  <c r="BF166" i="2"/>
  <c r="T166" i="2"/>
  <c r="R166" i="2"/>
  <c r="P166" i="2"/>
  <c r="P162" i="2" s="1"/>
  <c r="BK166" i="2"/>
  <c r="J166" i="2"/>
  <c r="BE166" i="2"/>
  <c r="BI163" i="2"/>
  <c r="BH163" i="2"/>
  <c r="BG163" i="2"/>
  <c r="BF163" i="2"/>
  <c r="T163" i="2"/>
  <c r="T162" i="2" s="1"/>
  <c r="T89" i="2" s="1"/>
  <c r="R163" i="2"/>
  <c r="R162" i="2" s="1"/>
  <c r="P163" i="2"/>
  <c r="BK163" i="2"/>
  <c r="BK162" i="2" s="1"/>
  <c r="J162" i="2" s="1"/>
  <c r="J61" i="2" s="1"/>
  <c r="J163" i="2"/>
  <c r="BE163" i="2" s="1"/>
  <c r="BI157" i="2"/>
  <c r="BH157" i="2"/>
  <c r="BG157" i="2"/>
  <c r="BF157" i="2"/>
  <c r="T157" i="2"/>
  <c r="T156" i="2"/>
  <c r="R157" i="2"/>
  <c r="R156" i="2" s="1"/>
  <c r="P157" i="2"/>
  <c r="P156" i="2"/>
  <c r="BK157" i="2"/>
  <c r="BK156" i="2" s="1"/>
  <c r="J156" i="2" s="1"/>
  <c r="J60" i="2" s="1"/>
  <c r="J157" i="2"/>
  <c r="BE157" i="2" s="1"/>
  <c r="BI153" i="2"/>
  <c r="BH153" i="2"/>
  <c r="BG153" i="2"/>
  <c r="BF153" i="2"/>
  <c r="T153" i="2"/>
  <c r="T152" i="2"/>
  <c r="R153" i="2"/>
  <c r="R152" i="2" s="1"/>
  <c r="P153" i="2"/>
  <c r="P152" i="2"/>
  <c r="BK153" i="2"/>
  <c r="BK152" i="2" s="1"/>
  <c r="J152" i="2" s="1"/>
  <c r="J59" i="2" s="1"/>
  <c r="J153" i="2"/>
  <c r="BE153" i="2" s="1"/>
  <c r="BI150" i="2"/>
  <c r="BH150" i="2"/>
  <c r="BG150" i="2"/>
  <c r="BF150" i="2"/>
  <c r="T150" i="2"/>
  <c r="R150" i="2"/>
  <c r="P150" i="2"/>
  <c r="BK150" i="2"/>
  <c r="J150" i="2"/>
  <c r="BE150" i="2"/>
  <c r="BI145" i="2"/>
  <c r="BH145" i="2"/>
  <c r="BG145" i="2"/>
  <c r="BF145" i="2"/>
  <c r="T145" i="2"/>
  <c r="R145" i="2"/>
  <c r="P145" i="2"/>
  <c r="BK145" i="2"/>
  <c r="J145" i="2"/>
  <c r="BE145" i="2" s="1"/>
  <c r="BI143" i="2"/>
  <c r="BH143" i="2"/>
  <c r="F33" i="2" s="1"/>
  <c r="BC52" i="1" s="1"/>
  <c r="BC51" i="1" s="1"/>
  <c r="BG143" i="2"/>
  <c r="BF143" i="2"/>
  <c r="T143" i="2"/>
  <c r="R143" i="2"/>
  <c r="P143" i="2"/>
  <c r="BK143" i="2"/>
  <c r="BE143" i="2"/>
  <c r="BI135" i="2"/>
  <c r="BH135" i="2"/>
  <c r="BG135" i="2"/>
  <c r="BF135" i="2"/>
  <c r="T135" i="2"/>
  <c r="R135" i="2"/>
  <c r="P135" i="2"/>
  <c r="BK135" i="2"/>
  <c r="J135" i="2"/>
  <c r="BE135" i="2" s="1"/>
  <c r="BI133" i="2"/>
  <c r="BH133" i="2"/>
  <c r="BG133" i="2"/>
  <c r="BF133" i="2"/>
  <c r="T133" i="2"/>
  <c r="R133" i="2"/>
  <c r="P133" i="2"/>
  <c r="BK133" i="2"/>
  <c r="J133" i="2"/>
  <c r="BE133" i="2" s="1"/>
  <c r="BI131" i="2"/>
  <c r="BH131" i="2"/>
  <c r="BG131" i="2"/>
  <c r="BF131" i="2"/>
  <c r="T131" i="2"/>
  <c r="R131" i="2"/>
  <c r="P131" i="2"/>
  <c r="BK131" i="2"/>
  <c r="J131" i="2"/>
  <c r="BE131" i="2" s="1"/>
  <c r="BI129" i="2"/>
  <c r="BH129" i="2"/>
  <c r="BG129" i="2"/>
  <c r="BF129" i="2"/>
  <c r="T129" i="2"/>
  <c r="R129" i="2"/>
  <c r="P129" i="2"/>
  <c r="BK129" i="2"/>
  <c r="J129" i="2"/>
  <c r="BE129" i="2"/>
  <c r="BI127" i="2"/>
  <c r="BH127" i="2"/>
  <c r="BG127" i="2"/>
  <c r="BF127" i="2"/>
  <c r="T127" i="2"/>
  <c r="R127" i="2"/>
  <c r="P127" i="2"/>
  <c r="BK127" i="2"/>
  <c r="J127" i="2"/>
  <c r="BE127" i="2" s="1"/>
  <c r="BI125" i="2"/>
  <c r="BH125" i="2"/>
  <c r="BG125" i="2"/>
  <c r="BF125" i="2"/>
  <c r="T125" i="2"/>
  <c r="R125" i="2"/>
  <c r="P125" i="2"/>
  <c r="BK125" i="2"/>
  <c r="J125" i="2"/>
  <c r="BE125" i="2"/>
  <c r="BI123" i="2"/>
  <c r="BH123" i="2"/>
  <c r="BG123" i="2"/>
  <c r="BF123" i="2"/>
  <c r="T123" i="2"/>
  <c r="R123" i="2"/>
  <c r="P123" i="2"/>
  <c r="BK123" i="2"/>
  <c r="J123" i="2"/>
  <c r="BE123" i="2" s="1"/>
  <c r="BI121" i="2"/>
  <c r="BH121" i="2"/>
  <c r="BG121" i="2"/>
  <c r="BF121" i="2"/>
  <c r="T121" i="2"/>
  <c r="R121" i="2"/>
  <c r="P121" i="2"/>
  <c r="BK121" i="2"/>
  <c r="J121" i="2"/>
  <c r="BE121" i="2"/>
  <c r="BI116" i="2"/>
  <c r="BH116" i="2"/>
  <c r="BG116" i="2"/>
  <c r="BF116" i="2"/>
  <c r="T116" i="2"/>
  <c r="R116" i="2"/>
  <c r="P116" i="2"/>
  <c r="BK116" i="2"/>
  <c r="J116" i="2"/>
  <c r="BE116" i="2" s="1"/>
  <c r="BI114" i="2"/>
  <c r="BH114" i="2"/>
  <c r="BG114" i="2"/>
  <c r="BF114" i="2"/>
  <c r="T114" i="2"/>
  <c r="R114" i="2"/>
  <c r="P114" i="2"/>
  <c r="BK114" i="2"/>
  <c r="J114" i="2"/>
  <c r="BE114" i="2"/>
  <c r="BI109" i="2"/>
  <c r="BH109" i="2"/>
  <c r="BG109" i="2"/>
  <c r="BF109" i="2"/>
  <c r="T109" i="2"/>
  <c r="R109" i="2"/>
  <c r="P109" i="2"/>
  <c r="BK109" i="2"/>
  <c r="J109" i="2"/>
  <c r="BE109" i="2" s="1"/>
  <c r="BI104" i="2"/>
  <c r="BH104" i="2"/>
  <c r="BG104" i="2"/>
  <c r="BF104" i="2"/>
  <c r="T104" i="2"/>
  <c r="R104" i="2"/>
  <c r="P104" i="2"/>
  <c r="BK104" i="2"/>
  <c r="J104" i="2"/>
  <c r="BE104" i="2"/>
  <c r="BI102" i="2"/>
  <c r="BH102" i="2"/>
  <c r="BG102" i="2"/>
  <c r="BF102" i="2"/>
  <c r="T102" i="2"/>
  <c r="R102" i="2"/>
  <c r="P102" i="2"/>
  <c r="BK102" i="2"/>
  <c r="J102" i="2"/>
  <c r="BE102" i="2" s="1"/>
  <c r="BI101" i="2"/>
  <c r="BH101" i="2"/>
  <c r="BG101" i="2"/>
  <c r="BF101" i="2"/>
  <c r="T101" i="2"/>
  <c r="R101" i="2"/>
  <c r="P101" i="2"/>
  <c r="BK101" i="2"/>
  <c r="J101" i="2"/>
  <c r="BE101" i="2"/>
  <c r="BI100" i="2"/>
  <c r="BH100" i="2"/>
  <c r="BG100" i="2"/>
  <c r="BF100" i="2"/>
  <c r="T100" i="2"/>
  <c r="R100" i="2"/>
  <c r="P100" i="2"/>
  <c r="BK100" i="2"/>
  <c r="J100" i="2"/>
  <c r="BE100" i="2" s="1"/>
  <c r="BI98" i="2"/>
  <c r="BH98" i="2"/>
  <c r="BG98" i="2"/>
  <c r="BF98" i="2"/>
  <c r="T98" i="2"/>
  <c r="R98" i="2"/>
  <c r="P98" i="2"/>
  <c r="BK98" i="2"/>
  <c r="J98" i="2"/>
  <c r="BE98" i="2"/>
  <c r="BI96" i="2"/>
  <c r="BH96" i="2"/>
  <c r="BG96" i="2"/>
  <c r="BF96" i="2"/>
  <c r="T96" i="2"/>
  <c r="R96" i="2"/>
  <c r="P96" i="2"/>
  <c r="BK96" i="2"/>
  <c r="J96" i="2"/>
  <c r="BE96" i="2" s="1"/>
  <c r="BI94" i="2"/>
  <c r="BH94" i="2"/>
  <c r="BG94" i="2"/>
  <c r="F32" i="2" s="1"/>
  <c r="BB52" i="1" s="1"/>
  <c r="BB51" i="1" s="1"/>
  <c r="BF94" i="2"/>
  <c r="T94" i="2"/>
  <c r="R94" i="2"/>
  <c r="P94" i="2"/>
  <c r="BK94" i="2"/>
  <c r="J94" i="2"/>
  <c r="BE94" i="2"/>
  <c r="BI91" i="2"/>
  <c r="F34" i="2" s="1"/>
  <c r="BD52" i="1" s="1"/>
  <c r="BD51" i="1" s="1"/>
  <c r="W30" i="1" s="1"/>
  <c r="BH91" i="2"/>
  <c r="BG91" i="2"/>
  <c r="BF91" i="2"/>
  <c r="T91" i="2"/>
  <c r="R91" i="2"/>
  <c r="R90" i="2"/>
  <c r="P91" i="2"/>
  <c r="P90" i="2" s="1"/>
  <c r="P89" i="2" s="1"/>
  <c r="P88" i="2" s="1"/>
  <c r="AU52" i="1" s="1"/>
  <c r="AU51" i="1" s="1"/>
  <c r="BK91" i="2"/>
  <c r="BK90" i="2"/>
  <c r="J91" i="2"/>
  <c r="BE91" i="2" s="1"/>
  <c r="J84" i="2"/>
  <c r="F82" i="2"/>
  <c r="E80" i="2"/>
  <c r="J51" i="2"/>
  <c r="F49" i="2"/>
  <c r="E47" i="2"/>
  <c r="J18" i="2"/>
  <c r="E18" i="2"/>
  <c r="F52" i="2" s="1"/>
  <c r="J17" i="2"/>
  <c r="J15" i="2"/>
  <c r="E15" i="2"/>
  <c r="F51" i="2" s="1"/>
  <c r="J14" i="2"/>
  <c r="J12" i="2"/>
  <c r="J82" i="2" s="1"/>
  <c r="E7" i="2"/>
  <c r="E45" i="2"/>
  <c r="AS51" i="1"/>
  <c r="L47" i="1"/>
  <c r="AM46" i="1"/>
  <c r="L46" i="1"/>
  <c r="AM44" i="1"/>
  <c r="L44" i="1"/>
  <c r="L42" i="1"/>
  <c r="L41" i="1"/>
  <c r="J49" i="2"/>
  <c r="F84" i="2"/>
  <c r="T175" i="2"/>
  <c r="T90" i="2"/>
  <c r="BK175" i="2"/>
  <c r="J175" i="2" s="1"/>
  <c r="J62" i="2" s="1"/>
  <c r="R220" i="2"/>
  <c r="T225" i="2"/>
  <c r="R237" i="2"/>
  <c r="R236" i="2" s="1"/>
  <c r="P175" i="2"/>
  <c r="BK225" i="2"/>
  <c r="J225" i="2" s="1"/>
  <c r="J64" i="2" s="1"/>
  <c r="F85" i="2"/>
  <c r="F31" i="2"/>
  <c r="BA52" i="1" s="1"/>
  <c r="BA51" i="1" s="1"/>
  <c r="E78" i="2"/>
  <c r="T88" i="2" l="1"/>
  <c r="W28" i="1"/>
  <c r="AX51" i="1"/>
  <c r="F30" i="2"/>
  <c r="AZ52" i="1" s="1"/>
  <c r="AZ51" i="1" s="1"/>
  <c r="J30" i="2"/>
  <c r="AV52" i="1" s="1"/>
  <c r="AT52" i="1" s="1"/>
  <c r="R89" i="2"/>
  <c r="R88" i="2" s="1"/>
  <c r="AY51" i="1"/>
  <c r="W29" i="1"/>
  <c r="AW51" i="1"/>
  <c r="AK27" i="1" s="1"/>
  <c r="W27" i="1"/>
  <c r="BK89" i="2"/>
  <c r="J237" i="2"/>
  <c r="J67" i="2" s="1"/>
  <c r="J90" i="2"/>
  <c r="J58" i="2" s="1"/>
  <c r="AV51" i="1" l="1"/>
  <c r="W26" i="1"/>
  <c r="J89" i="2"/>
  <c r="J57" i="2" s="1"/>
  <c r="BK88" i="2"/>
  <c r="J88" i="2" s="1"/>
  <c r="J56" i="2" l="1"/>
  <c r="J27" i="2"/>
  <c r="AK26" i="1"/>
  <c r="AT51" i="1"/>
  <c r="J36" i="2" l="1"/>
  <c r="AG52" i="1"/>
  <c r="AG51" i="1" l="1"/>
  <c r="AN52" i="1"/>
  <c r="AN51" i="1" l="1"/>
  <c r="AK23" i="1"/>
  <c r="AK32" i="1" s="1"/>
</calcChain>
</file>

<file path=xl/sharedStrings.xml><?xml version="1.0" encoding="utf-8"?>
<sst xmlns="http://schemas.openxmlformats.org/spreadsheetml/2006/main" count="2589" uniqueCount="620">
  <si>
    <t>Export VZ</t>
  </si>
  <si>
    <t>List obsahuje:</t>
  </si>
  <si>
    <t>1) Rekapitulace stavby</t>
  </si>
  <si>
    <t>2) Rekapitulace objektů stavby a soupisů prací</t>
  </si>
  <si>
    <t>3.0</t>
  </si>
  <si>
    <t/>
  </si>
  <si>
    <t>False</t>
  </si>
  <si>
    <t>{2c030d4d-7e69-4f09-84ea-8fd7552911b6}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</si>
  <si>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</si>
  <si>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</si>
  <si>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</si>
  <si>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</si>
  <si>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</si>
  <si>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</si>
  <si>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</si>
  <si>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</si>
  <si>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</si>
  <si>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291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</si>
  <si>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</si>
  <si>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</si>
  <si>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Centrum aktivních seniorů</t>
  </si>
  <si>
    <t>0,1</t>
  </si>
  <si>
    <t>KSO:</t>
  </si>
  <si>
    <t>CC-CZ:</t>
  </si>
  <si>
    <t>1</t>
  </si>
  <si>
    <t>Místo:</t>
  </si>
  <si>
    <t>Frýdek - Místek</t>
  </si>
  <si>
    <t>Datum:</t>
  </si>
  <si>
    <t>2. 11. 2017</t>
  </si>
  <si>
    <t>10</t>
  </si>
  <si>
    <t>100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</si>
  <si>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</si>
  <si>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</si>
  <si>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</si>
  <si>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</si>
  <si>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</si>
  <si>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</si>
  <si>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</si>
  <si>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Ing. Petr Kudlík</t>
  </si>
  <si>
    <t>True</t>
  </si>
  <si>
    <t>Poznámka:</t>
  </si>
  <si>
    <t>Soupis prací vychází z textových a výkresových částí dokumentace. Cenová soustava ÚRS Praha 2016/2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</si>
  <si>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</si>
  <si>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</si>
  <si>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</si>
  <si>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</si>
  <si>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</si>
  <si>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</si>
  <si>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</si>
  <si>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</si>
  <si>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</si>
  <si>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</si>
  <si>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</si>
  <si>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</si>
  <si>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</si>
  <si>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</si>
  <si>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</si>
  <si>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</si>
  <si>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</si>
  <si>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</si>
  <si>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</si>
  <si>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</si>
  <si>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</si>
  <si>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</si>
  <si>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</si>
  <si>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</si>
  <si>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</si>
  <si>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</si>
  <si>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</si>
  <si>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</si>
  <si>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</si>
  <si>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</si>
  <si>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</si>
  <si>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</si>
  <si>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</si>
  <si>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</si>
  <si>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</si>
  <si>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</si>
  <si>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</si>
  <si>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</si>
  <si>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</si>
  <si>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 07 Přípojka vody</t>
  </si>
  <si>
    <t>STA</t>
  </si>
  <si>
    <t>{ca66723a-bef2-4959-a424-618413bba68b}</t>
  </si>
  <si>
    <t>2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</si>
  <si>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</si>
  <si>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</si>
  <si>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</si>
  <si>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</si>
  <si>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</si>
  <si>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</si>
  <si>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</si>
  <si>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1 - SO 07 Přípojka vody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</si>
  <si>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</si>
  <si>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</si>
  <si>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</si>
  <si>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</si>
  <si>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</si>
  <si>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</si>
  <si>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1 - Zemní práce</t>
  </si>
  <si>
    <t xml:space="preserve">    2 - Zakládání</t>
  </si>
  <si>
    <t xml:space="preserve">    4 - Vodorovné konstrukce</t>
  </si>
  <si>
    <t xml:space="preserve">    5 - Komunikace pozemní</t>
  </si>
  <si>
    <t xml:space="preserve">    8 - Trubní vedení</t>
  </si>
  <si>
    <t xml:space="preserve">    9 - Ostatní konstrukce a práce-bourání</t>
  </si>
  <si>
    <t xml:space="preserve">    997 - Přesun sutě</t>
  </si>
  <si>
    <t xml:space="preserve">    998 - Přesun hmot</t>
  </si>
  <si>
    <t>PSV - Práce a dodávky PSV</t>
  </si>
  <si>
    <t xml:space="preserve">    722 - Zdravotechnika - vnitřní vodovod</t>
  </si>
  <si>
    <t>Neobsazeno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</si>
  <si>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</si>
  <si>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</si>
  <si>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</si>
  <si>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</si>
  <si>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</si>
  <si>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</si>
  <si>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</si>
  <si>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</si>
  <si>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</si>
  <si>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</si>
  <si>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</si>
  <si>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</si>
  <si>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</si>
  <si>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</si>
  <si>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</si>
  <si>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</si>
  <si>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</si>
  <si>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Zemní práce</t>
  </si>
  <si>
    <t>K</t>
  </si>
  <si>
    <t>113107011</t>
  </si>
  <si>
    <t>Odstranění podkladu plochy do 15 m2 z kameniva těženého tl 100 mm při překopech inž sítí</t>
  </si>
  <si>
    <t>m2</t>
  </si>
  <si>
    <t>CS ÚRS 2016 02</t>
  </si>
  <si>
    <t>4</t>
  </si>
  <si>
    <t>-1694038441</t>
  </si>
  <si>
    <t>VV</t>
  </si>
  <si>
    <t>v.č.D07-02</t>
  </si>
  <si>
    <t>8,5*1,5</t>
  </si>
  <si>
    <t>113107022</t>
  </si>
  <si>
    <t>Odstranění podkladu plochy do 15 m2 z kameniva drceného tl 200 mm při překopech inž sítí</t>
  </si>
  <si>
    <t>1092196707</t>
  </si>
  <si>
    <t>12,75</t>
  </si>
  <si>
    <t>3</t>
  </si>
  <si>
    <t>113107026</t>
  </si>
  <si>
    <t>Odstranění podkladu plochy do 15 m2 z kameniva drceného se štětem tl 450 mm při překopech inž sítí</t>
  </si>
  <si>
    <t>838499677</t>
  </si>
  <si>
    <t>113107042</t>
  </si>
  <si>
    <t>Odstranění podkladu plochy do 15 m2 živičných tl 100 mm při překopech inž sítí</t>
  </si>
  <si>
    <t>1704117938</t>
  </si>
  <si>
    <t>5</t>
  </si>
  <si>
    <t>119001401</t>
  </si>
  <si>
    <t>Dočasné zajištění podzemního potrubí nebo vedení ve výkopišti ve stavu i poloze , ve kterých byla na začátku zemních prací a to s podepřením, vzepřením nebo vyvěšením, příp. s ochranným bedněním, se zřízením a odstraněním za jišťovací konstrukce, s opotřebením hmot potrubí ocelového nebo litinového, jmenovité světlosti DN do 200</t>
  </si>
  <si>
    <t>m</t>
  </si>
  <si>
    <t>-2141054506</t>
  </si>
  <si>
    <t>6</t>
  </si>
  <si>
    <t>119001421</t>
  </si>
  <si>
    <t>Dočasné zajištění podzemního potrubí nebo vedení ve výkopišti ve stavu i poloze , ve kterých byla na začátku zemních prací a to s podepřením, vzepřením nebo vyvěšením, příp. s ochranným bedněním, se zřízením a odstraněním za jišťovací konstrukce, s opotřebením hmot kabelů a kabelových tratí z volně ložených kabelů a to do 3 kabelů</t>
  </si>
  <si>
    <t>1342931103</t>
  </si>
  <si>
    <t>7</t>
  </si>
  <si>
    <t>120001101</t>
  </si>
  <si>
    <t>Příplatek k cenám vykopávek za ztížení vykopávky v blízkosti podzemního vedení nebo výbušnin v horninách jakékoliv třídy</t>
  </si>
  <si>
    <t>m3</t>
  </si>
  <si>
    <t>-519113644</t>
  </si>
  <si>
    <t>6*1,5*1</t>
  </si>
  <si>
    <t>8</t>
  </si>
  <si>
    <t>131203101</t>
  </si>
  <si>
    <t>Hloubení zapažených i nezapažených jam ručním nebo pneumatickým nářadím s urovnáním dna do předepsaného profilu a spádu v horninách tř. 3 soudržných</t>
  </si>
  <si>
    <t>-1851236702</t>
  </si>
  <si>
    <t>SONDA pro zjištění hloubky  a uložení  vodovodu a ostatních sítí</t>
  </si>
  <si>
    <t>(1,5*1,5*1,55)</t>
  </si>
  <si>
    <t>Součet</t>
  </si>
  <si>
    <t>3,5</t>
  </si>
  <si>
    <t>9</t>
  </si>
  <si>
    <t>132201201</t>
  </si>
  <si>
    <t>Hloubení rýh š do 2000 mm v hornině tř. 3 objemu do 100 m3</t>
  </si>
  <si>
    <t>-668488793</t>
  </si>
  <si>
    <t>v.č. D07-02,D07-04</t>
  </si>
  <si>
    <t>17*0,8*1,55</t>
  </si>
  <si>
    <t>21,1</t>
  </si>
  <si>
    <t>132201209</t>
  </si>
  <si>
    <t>Hloubení zapažených i nezapažených rýh šířky přes 600 do 2 000 mm s urovnáním dna do předepsaného profilu a spádu v hornině tř. 3 Příplatek k cenám za lepivost horniny tř. 3</t>
  </si>
  <si>
    <t>126017761</t>
  </si>
  <si>
    <t>11</t>
  </si>
  <si>
    <t>151101101</t>
  </si>
  <si>
    <t>Zřízení pažení a rozepření stěn rýh pro podzemní vedení pro všechny šířky rýhy příložné pro jakoukoliv mezerovitost, hloubky do 2 m</t>
  </si>
  <si>
    <t>109886570</t>
  </si>
  <si>
    <t>V.Č. D07-04</t>
  </si>
  <si>
    <t>17*1,585*2</t>
  </si>
  <si>
    <t>53,9</t>
  </si>
  <si>
    <t>12</t>
  </si>
  <si>
    <t>151101111</t>
  </si>
  <si>
    <t>Odstranění pažení a rozepření stěn rýh pro podzemní vedení s uložením materiálu na vzdálenost do 3 m od kraje výkopu příložné, hloubky do 2 m</t>
  </si>
  <si>
    <t>1599597386</t>
  </si>
  <si>
    <t>13</t>
  </si>
  <si>
    <t>161101101.1</t>
  </si>
  <si>
    <t>Svislé přemístění výkopku bez naložení do dopravní nádoby avšak s vyprázdněním dopravní nádoby na hromadu nebo do dopravního prostředku z horniny tř. 1 až 4, při hloubce výkopu přes 1 do 2,5 m</t>
  </si>
  <si>
    <t>vlastní</t>
  </si>
  <si>
    <t>1066811251</t>
  </si>
  <si>
    <t>14</t>
  </si>
  <si>
    <t>162201101</t>
  </si>
  <si>
    <t>Vodorovné přemístění výkopku nebo sypaniny po suchu na obvyklém dopravním prostředku, bez naložení výkopku, avšak se složením bez rozhrnutí z horniny tř. 1 až 4 na vzdálenost do 20 m</t>
  </si>
  <si>
    <t>-2063480558</t>
  </si>
  <si>
    <t>162701105</t>
  </si>
  <si>
    <t>Vodorovné přemístění výkopku nebo sypaniny po suchu na obvyklém dopravním prostředku, bez naložení výkopku, avšak se složením bez rozhrnutí z horniny tř. 1 až 4 na vzdálenost přes 9 000 do 10 000 m</t>
  </si>
  <si>
    <t>852015189</t>
  </si>
  <si>
    <t>16</t>
  </si>
  <si>
    <t>167101101</t>
  </si>
  <si>
    <t>Nakládání, skládání a překládání neulehlého výkopku nebo sypaniny nakládání, množství do 100 m3, z hornin tř. 1 až 4</t>
  </si>
  <si>
    <t>901027869</t>
  </si>
  <si>
    <t>17</t>
  </si>
  <si>
    <t>171201201</t>
  </si>
  <si>
    <t>Uložení sypaniny na skládky</t>
  </si>
  <si>
    <t>2040148505</t>
  </si>
  <si>
    <t>18</t>
  </si>
  <si>
    <t>171201211</t>
  </si>
  <si>
    <t>Uložení sypaniny poplatek za uložení sypaniny na skládce (skládkovné)</t>
  </si>
  <si>
    <t>t</t>
  </si>
  <si>
    <t>306852095</t>
  </si>
  <si>
    <t>12,75*2</t>
  </si>
  <si>
    <t>19</t>
  </si>
  <si>
    <t>174101101</t>
  </si>
  <si>
    <t>Zásyp sypaninou z jakékoliv horniny s uložením výkopku ve vrstvách se zhutněním jam, šachet, rýh nebo kolem objektů v těchto vykopávkách</t>
  </si>
  <si>
    <t>-1883221741</t>
  </si>
  <si>
    <t>v.č. D07-04</t>
  </si>
  <si>
    <t>zásyp kopané sondy</t>
  </si>
  <si>
    <t>zásyp dobře hutnitelným materiálem</t>
  </si>
  <si>
    <t>21,1-4,94-3,3</t>
  </si>
  <si>
    <t>12,86</t>
  </si>
  <si>
    <t>20</t>
  </si>
  <si>
    <t>M</t>
  </si>
  <si>
    <t>583336800</t>
  </si>
  <si>
    <t>Kamenivo těžené hrubé frakce 22-63</t>
  </si>
  <si>
    <t>CS ÚRS 2013 01</t>
  </si>
  <si>
    <t>-1428692625</t>
  </si>
  <si>
    <t>12,86*2</t>
  </si>
  <si>
    <t>175101101</t>
  </si>
  <si>
    <t>Obsypání potrubí sypaninou z vhodných hornin tř. 1 až 4 nebo materiálem připraveným podél výkopu ve vzdálenosti do 3 m od jeho kraje, pro jakoukoliv hloubku výkopu a míru zhutnění bez prohození sypaniny</t>
  </si>
  <si>
    <t>-1966229415</t>
  </si>
  <si>
    <t>17*0,8*0,363</t>
  </si>
  <si>
    <t>4,94</t>
  </si>
  <si>
    <t>22</t>
  </si>
  <si>
    <t>583373030</t>
  </si>
  <si>
    <t>kamenivo přírodní těžené pro stavební účely  PTK  (drobné, hrubé, štěrkopísky) štěrkopísky ČSN 72  1511-2 frakce   0-8</t>
  </si>
  <si>
    <t>917769876</t>
  </si>
  <si>
    <t>4,94*2</t>
  </si>
  <si>
    <t>Zakládání</t>
  </si>
  <si>
    <t>23</t>
  </si>
  <si>
    <t>215901101</t>
  </si>
  <si>
    <t>Zhutnění podloží pod násypy z rostlé horniny tř. 1 až 4 z hornin soudružných do 92 % PS a nesoudržných sypkých relativní ulehlosti I(d) do 0,8</t>
  </si>
  <si>
    <t>-8601057</t>
  </si>
  <si>
    <t>v.č.D07-02,D07-04</t>
  </si>
  <si>
    <t>17*0,8</t>
  </si>
  <si>
    <t>Vodorovné konstrukce</t>
  </si>
  <si>
    <t>24</t>
  </si>
  <si>
    <t>451573111</t>
  </si>
  <si>
    <t>Lože pod potrubí, stoky a drobné objekty v otevřeném výkopu z písku a štěrkopísku do 63 mm</t>
  </si>
  <si>
    <t>-818016945</t>
  </si>
  <si>
    <t>v.č.D07-04</t>
  </si>
  <si>
    <t>27,4*0,8*0,15</t>
  </si>
  <si>
    <t>3,3</t>
  </si>
  <si>
    <t>Komunikace pozemní</t>
  </si>
  <si>
    <t>25</t>
  </si>
  <si>
    <t>566901232</t>
  </si>
  <si>
    <t>Vyspravení podkladu po překopech inženýrských sítí plochy přes 15 m2 s rozprostřením a zhutněním štěrkodrtí tl. 150 mm</t>
  </si>
  <si>
    <t>708516724</t>
  </si>
  <si>
    <t>V.Č.D07-02</t>
  </si>
  <si>
    <t>26</t>
  </si>
  <si>
    <t>566901242</t>
  </si>
  <si>
    <t>Vyspravení podkladu po překopech inženýrských sítí plochy přes 15 m2 s rozprostřením a zhutněním kamenivem hrubým drceným tl. 150 mm</t>
  </si>
  <si>
    <t>1184505696</t>
  </si>
  <si>
    <t>27</t>
  </si>
  <si>
    <t>566901262</t>
  </si>
  <si>
    <t>Vyspravení podkladu po překopech inženýrských sítí plochy přes 15 m2 s rozprostřením a zhutněním obalovaným kamenivem ACP (OK) tl. 150 mm</t>
  </si>
  <si>
    <t>-916362503</t>
  </si>
  <si>
    <t>28</t>
  </si>
  <si>
    <t>572141112</t>
  </si>
  <si>
    <t>Vyrovnání povrchu dosavadních krytů s rozprostřením hmot a zhutněním asfaltovým betonem ACO (AB) tl. přes 40 do 60 mm</t>
  </si>
  <si>
    <t>1517056311</t>
  </si>
  <si>
    <t>Trubní vedení</t>
  </si>
  <si>
    <t>29</t>
  </si>
  <si>
    <t>871211141</t>
  </si>
  <si>
    <t>Montáž potrubí z PE100 SDR 11 otevřený výkop svařovaných na tupo D 63 x 5,8 mm</t>
  </si>
  <si>
    <t>853322050</t>
  </si>
  <si>
    <t>V.Č.D07-02,V.Č.D07-04</t>
  </si>
  <si>
    <t>(17+2)*1,15</t>
  </si>
  <si>
    <t>30</t>
  </si>
  <si>
    <t>VP503043.11</t>
  </si>
  <si>
    <t>Tlakové rozvody - systémy PE a RC a TS Potrubí PE 100 RC  voda SDR11    63x5,8    100m</t>
  </si>
  <si>
    <t>-921420226</t>
  </si>
  <si>
    <t>31</t>
  </si>
  <si>
    <t>877211112</t>
  </si>
  <si>
    <t>Montáž tvarovek na vodovodním plastovém potrubí z polyetylenu PE 100 elektrotvarovek SDR 11/PN16 kolen 90 st. d 63</t>
  </si>
  <si>
    <t>kus</t>
  </si>
  <si>
    <t>-1857884648</t>
  </si>
  <si>
    <t>32</t>
  </si>
  <si>
    <t>286149340</t>
  </si>
  <si>
    <t>elektrokoleno 90°, PE 100, PN 16, d 63</t>
  </si>
  <si>
    <t>-650629614</t>
  </si>
  <si>
    <t>33</t>
  </si>
  <si>
    <t>891213111</t>
  </si>
  <si>
    <t>Montáž vodovodního ventilu hlavního pro přípojky DN 50</t>
  </si>
  <si>
    <t>-2030126740</t>
  </si>
  <si>
    <t>34</t>
  </si>
  <si>
    <t>281004003416</t>
  </si>
  <si>
    <t>Rohový ventil ISO - DN50, typ  dle požadavku provozovatele vodovodu (jeho prováděcího předpisu)</t>
  </si>
  <si>
    <t>KS</t>
  </si>
  <si>
    <t>1764808942</t>
  </si>
  <si>
    <t>35</t>
  </si>
  <si>
    <t>950105000002</t>
  </si>
  <si>
    <t>VODA Zemní soupravy SOUPRAVA ZEMNÍ TELESKOPICKÁ E1-1,3 -1,8 50 (1,3-1,8m)</t>
  </si>
  <si>
    <t>609369729</t>
  </si>
  <si>
    <t>36</t>
  </si>
  <si>
    <t>891369111</t>
  </si>
  <si>
    <t>Montáž navrtávacích pasů na potrubí z jakýchkoli trub DN 250</t>
  </si>
  <si>
    <t>-352365777</t>
  </si>
  <si>
    <t>37</t>
  </si>
  <si>
    <t>3810250005416</t>
  </si>
  <si>
    <t>VODA Navrtávací pasy PAS NAVRT. Pro litinová potrubí   DN250/2" - typ navrtávky dle požadavku provozovatele vodovodu (jeho prováděcího předpisu)</t>
  </si>
  <si>
    <t>-1942196649</t>
  </si>
  <si>
    <t>38</t>
  </si>
  <si>
    <t>892233122</t>
  </si>
  <si>
    <t>Proplach a dezinfekce vodovodního potrubí DN od 40 do 70</t>
  </si>
  <si>
    <t>-1887492690</t>
  </si>
  <si>
    <t>39</t>
  </si>
  <si>
    <t>892241111</t>
  </si>
  <si>
    <t>Tlakové zkoušky vodou na potrubí DN do 80</t>
  </si>
  <si>
    <t>-1485974476</t>
  </si>
  <si>
    <t>40</t>
  </si>
  <si>
    <t>899401111</t>
  </si>
  <si>
    <t>Osazení poklopů litinových ventilových</t>
  </si>
  <si>
    <t>1230826523</t>
  </si>
  <si>
    <t>41</t>
  </si>
  <si>
    <t>348100000001</t>
  </si>
  <si>
    <t xml:space="preserve">VODA+KANAL Uliční poklopy PODKLAD. DESKA  </t>
  </si>
  <si>
    <t>1497548053</t>
  </si>
  <si>
    <t>42</t>
  </si>
  <si>
    <t>1750KASI0000</t>
  </si>
  <si>
    <t xml:space="preserve">VODA Uliční poklopy POKLOP ULIČNÍ SAMONIVELAČNÍ ŠOUPÁTKOVÝ (Z.S. TELE) </t>
  </si>
  <si>
    <t>1507728118</t>
  </si>
  <si>
    <t>43</t>
  </si>
  <si>
    <t>899721111</t>
  </si>
  <si>
    <t>Signalizační vodič na potrubí PVC DN do 150 mm</t>
  </si>
  <si>
    <t>982215388</t>
  </si>
  <si>
    <t>dodávka + montáž</t>
  </si>
  <si>
    <t>44</t>
  </si>
  <si>
    <t>899722113</t>
  </si>
  <si>
    <t>Krytí potrubí z plastů výstražnou fólií z PVC šířky 34cm</t>
  </si>
  <si>
    <t>-1451964427</t>
  </si>
  <si>
    <t>45</t>
  </si>
  <si>
    <t>899913123</t>
  </si>
  <si>
    <t>Uzavírací manžeta chráničky potrubí DN 50 x 125</t>
  </si>
  <si>
    <t>-1203042095</t>
  </si>
  <si>
    <t>46</t>
  </si>
  <si>
    <t>899913106.1</t>
  </si>
  <si>
    <t>Dodávka + montáž chráničky DN125 dl.1m</t>
  </si>
  <si>
    <t>-532236531</t>
  </si>
  <si>
    <t>V.Č.D07-04</t>
  </si>
  <si>
    <t>47</t>
  </si>
  <si>
    <t>899999999</t>
  </si>
  <si>
    <t>Geodetické zaměření</t>
  </si>
  <si>
    <t>1533506932</t>
  </si>
  <si>
    <t>Ostatní konstrukce a práce-bourání</t>
  </si>
  <si>
    <t>48</t>
  </si>
  <si>
    <t>919731122</t>
  </si>
  <si>
    <t>Zarovnání styčné plochy podkladu nebo krytu podél vybourané části komunikace nebo zpevněné plochy živičné tl. přes 50 do 100 mm</t>
  </si>
  <si>
    <t>-1948324671</t>
  </si>
  <si>
    <t>2*(8,5+1,5)</t>
  </si>
  <si>
    <t>49</t>
  </si>
  <si>
    <t>919735113</t>
  </si>
  <si>
    <t>Řezání stávajícího živičného krytu nebo podkladu hloubky přes 100 do 150 mm</t>
  </si>
  <si>
    <t>-721189575</t>
  </si>
  <si>
    <t>997</t>
  </si>
  <si>
    <t>Přesun sutě</t>
  </si>
  <si>
    <t>50</t>
  </si>
  <si>
    <t>997221571</t>
  </si>
  <si>
    <t>Vodorovná doprava vybouraných hmot bez naložení, ale se složením a s hrubým urovnáním na vzdálenost do 1 km</t>
  </si>
  <si>
    <t>-1268654701</t>
  </si>
  <si>
    <t>51</t>
  </si>
  <si>
    <t>997221579</t>
  </si>
  <si>
    <t>Vodorovná doprava vybouraných hmot bez naložení, ale se složením a s hrubým urovnáním na vzdálenost Příplatek k ceně za každý další i započatý 1 km přes 1 km</t>
  </si>
  <si>
    <t>1637479309</t>
  </si>
  <si>
    <t>14,484*9 'Přepočtené koeficientem množství</t>
  </si>
  <si>
    <t>52</t>
  </si>
  <si>
    <t>997221612</t>
  </si>
  <si>
    <t>Nakládání na dopravní prostředky pro vodorovnou dopravu vybouraných hmot</t>
  </si>
  <si>
    <t>1154239403</t>
  </si>
  <si>
    <t>53</t>
  </si>
  <si>
    <t>997221845</t>
  </si>
  <si>
    <t>Poplatek za uložení stavebního odpadu na skládce (skládkovné) z asfaltových povrchů</t>
  </si>
  <si>
    <t>1343946879</t>
  </si>
  <si>
    <t>9,45</t>
  </si>
  <si>
    <t>54</t>
  </si>
  <si>
    <t>997221855</t>
  </si>
  <si>
    <t>Poplatek za uložení stavebního odpadu na skládce (skládkovné) z kameniva</t>
  </si>
  <si>
    <t>1547722405</t>
  </si>
  <si>
    <t>5,04</t>
  </si>
  <si>
    <t>998</t>
  </si>
  <si>
    <t>Přesun hmot</t>
  </si>
  <si>
    <t>55</t>
  </si>
  <si>
    <t>998276101</t>
  </si>
  <si>
    <t>Přesun hmot pro trubní vedení hloubené z trub z plastických hmot nebo sklolaminátových pro vodovody nebo kanalizace v otevřeném výkopu dopravní vzdálenost do 15 m</t>
  </si>
  <si>
    <t>2097753023</t>
  </si>
  <si>
    <t>PSV</t>
  </si>
  <si>
    <t>Práce a dodávky PSV</t>
  </si>
  <si>
    <t>722</t>
  </si>
  <si>
    <t>Zdravotechnika - vnitřní vodovod</t>
  </si>
  <si>
    <t>56</t>
  </si>
  <si>
    <t>722174007</t>
  </si>
  <si>
    <t>Potrubí z plastových trubek z polypropylenu (PPR) svařovaných polyfuzně PN 16 (SDR 7,4) D 63 x 8,6</t>
  </si>
  <si>
    <t>-1035781665</t>
  </si>
  <si>
    <t>57</t>
  </si>
  <si>
    <t>722181224</t>
  </si>
  <si>
    <t>Ochrana potrubí tepelně izolačními trubicemi z pěnového polyetylenu PE přilepenými v příčných a podélných spojích, tloušťky izolace přes 6 do 10 mm, vnitřního průměru izolace DN přes 62 mm</t>
  </si>
  <si>
    <t>1600405816</t>
  </si>
  <si>
    <t>58</t>
  </si>
  <si>
    <t>722232048</t>
  </si>
  <si>
    <t>Armatury se dvěma závity kulové kohouty PN 42 do 185  st.C přímé vnitřní závit [R 250 D  G 2</t>
  </si>
  <si>
    <t>-1553551716</t>
  </si>
  <si>
    <t>59</t>
  </si>
  <si>
    <t>722290226</t>
  </si>
  <si>
    <t>Zkoušky, proplach a desinfekce vodovodního potrubí zkoušky těsnosti vodovodního potrubí závitového do DN 50</t>
  </si>
  <si>
    <t>625840100</t>
  </si>
  <si>
    <t>60</t>
  </si>
  <si>
    <t>722290234</t>
  </si>
  <si>
    <t>Zkoušky, proplach a desinfekce vodovodního potrubí proplach a desinfekce vodovodního potrubí do DN 80</t>
  </si>
  <si>
    <t>1571905560</t>
  </si>
  <si>
    <t>61</t>
  </si>
  <si>
    <t>722911111</t>
  </si>
  <si>
    <t>Přechodka PE63/PPR63 - dodávka + montáž</t>
  </si>
  <si>
    <t>2090326063</t>
  </si>
  <si>
    <t>62</t>
  </si>
  <si>
    <t>998722101</t>
  </si>
  <si>
    <t>Přesun hmot pro vnitřní vodovod stanovený z hmotnosti přesunovaného materiálu vodorovná dopravní vzdálenost do 50 m v objektech výšky do 6 m</t>
  </si>
  <si>
    <t>1861391354</t>
  </si>
  <si>
    <t>Nepojmenované práce</t>
  </si>
  <si>
    <t>512</t>
  </si>
  <si>
    <t>-1464696230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</si>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</sst>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45" x14ac:knownFonts="1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800080"/>
      <name val="Trebuchet MS"/>
    </font>
    <font>
      <sz val="8"/>
      <color rgb="FF505050"/>
      <name val="Trebuchet MS"/>
    </font>
    <font>
      <sz val="8"/>
      <color rgb="FFFF0000"/>
      <name val="Trebuchet MS"/>
    </font>
    <font>
      <sz val="8"/>
      <name val="Trebuchet MS"/>
      <charset val="238"/>
    </font>
    <font>
      <sz val="8"/>
      <color rgb="FFFAE682"/>
      <name val="Trebuchet MS"/>
    </font>
    <font>
      <sz val="10"/>
      <name val="Trebuchet MS"/>
      <charset val="238"/>
    </font>
    <font>
      <sz val="10"/>
      <color rgb="FF960000"/>
      <name val="Trebuchet MS"/>
      <charset val="238"/>
    </font>
    <font>
      <u/>
      <sz val="10"/>
      <color theme="10"/>
      <name val="Trebuchet MS"/>
      <charset val="238"/>
    </font>
    <font>
      <u/>
      <sz val="8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  <charset val="238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  <family val="1"/>
      <charset val="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b/>
      <sz val="12"/>
      <color rgb="FF800000"/>
      <name val="Trebuchet MS"/>
    </font>
    <font>
      <sz val="9"/>
      <color rgb="FF0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i/>
      <sz val="8"/>
      <color rgb="FF0000FF"/>
      <name val="Trebuchet MS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i/>
      <sz val="9"/>
      <name val="Trebuchet MS"/>
      <charset val="238"/>
    </font>
  </fonts>
  <fills count="8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rgb="FFFFFF00"/>
        <bgColor indexed="64"/>
      </patternFill>
    </fill>
  </fills>
  <borders count="3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1" fillId="0" borderId="0" applyAlignment="0">
      <alignment vertical="top" wrapText="1"/>
      <protection locked="0"/>
    </xf>
    <xf numFmtId="0" fontId="16" fillId="0" borderId="0" applyNumberFormat="0" applyFill="0" applyBorder="0" applyAlignment="0" applyProtection="0"/>
  </cellStyleXfs>
  <cellXfs count="352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1" applyAlignment="1">
      <alignment horizontal="center" vertical="center"/>
      <protection locked="0"/>
    </xf>
    <xf numFmtId="0" fontId="12" fillId="2" borderId="0" xfId="0" applyFont="1" applyFill="1" applyAlignment="1" applyProtection="1">
      <alignment horizontal="left" vertical="center"/>
    </xf>
    <xf numFmtId="0" fontId="13" fillId="2" borderId="0" xfId="0" applyFont="1" applyFill="1" applyAlignment="1" applyProtection="1">
      <alignment vertical="center"/>
    </xf>
    <xf numFmtId="0" fontId="14" fillId="2" borderId="0" xfId="0" applyFont="1" applyFill="1" applyAlignment="1" applyProtection="1">
      <alignment horizontal="left" vertical="center"/>
    </xf>
    <xf numFmtId="0" fontId="15" fillId="2" borderId="0" xfId="2" applyFont="1" applyFill="1" applyAlignment="1" applyProtection="1">
      <alignment vertical="center"/>
    </xf>
    <xf numFmtId="0" fontId="16" fillId="2" borderId="0" xfId="2" applyFill="1"/>
    <xf numFmtId="0" fontId="0" fillId="2" borderId="0" xfId="0" applyFill="1"/>
    <xf numFmtId="0" fontId="12" fillId="2" borderId="0" xfId="0" applyFont="1" applyFill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18" fillId="0" borderId="0" xfId="0" applyFont="1" applyBorder="1" applyAlignment="1">
      <alignment horizontal="left" vertical="center"/>
    </xf>
    <xf numFmtId="0" fontId="0" fillId="0" borderId="5" xfId="0" applyBorder="1"/>
    <xf numFmtId="0" fontId="17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0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/>
    </xf>
    <xf numFmtId="0" fontId="20" fillId="0" borderId="0" xfId="0" applyFont="1" applyBorder="1" applyAlignment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0" fontId="0" fillId="0" borderId="6" xfId="0" applyBorder="1"/>
    <xf numFmtId="0" fontId="0" fillId="0" borderId="4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23" fillId="0" borderId="7" xfId="0" applyFont="1" applyBorder="1" applyAlignment="1">
      <alignment horizontal="left" vertical="center"/>
    </xf>
    <xf numFmtId="0" fontId="0" fillId="0" borderId="7" xfId="0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0" fontId="1" fillId="0" borderId="4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0" fontId="1" fillId="0" borderId="5" xfId="0" applyFont="1" applyBorder="1" applyAlignment="1">
      <alignment vertical="center"/>
    </xf>
    <xf numFmtId="0" fontId="0" fillId="5" borderId="0" xfId="0" applyFont="1" applyFill="1" applyBorder="1" applyAlignment="1">
      <alignment vertical="center"/>
    </xf>
    <xf numFmtId="0" fontId="3" fillId="5" borderId="8" xfId="0" applyFont="1" applyFill="1" applyBorder="1" applyAlignment="1">
      <alignment horizontal="left" vertical="center"/>
    </xf>
    <xf numFmtId="0" fontId="0" fillId="5" borderId="9" xfId="0" applyFont="1" applyFill="1" applyBorder="1" applyAlignment="1">
      <alignment vertical="center"/>
    </xf>
    <xf numFmtId="0" fontId="3" fillId="5" borderId="9" xfId="0" applyFont="1" applyFill="1" applyBorder="1" applyAlignment="1">
      <alignment horizontal="center" vertical="center"/>
    </xf>
    <xf numFmtId="0" fontId="0" fillId="5" borderId="5" xfId="0" applyFont="1" applyFill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2" fillId="0" borderId="4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3" fillId="0" borderId="4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5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18" xfId="0" applyFont="1" applyBorder="1" applyAlignment="1">
      <alignment vertical="center"/>
    </xf>
    <xf numFmtId="0" fontId="0" fillId="6" borderId="9" xfId="0" applyFont="1" applyFill="1" applyBorder="1" applyAlignment="1">
      <alignment vertical="center"/>
    </xf>
    <xf numFmtId="0" fontId="2" fillId="6" borderId="10" xfId="0" applyFont="1" applyFill="1" applyBorder="1" applyAlignment="1">
      <alignment horizontal="center" vertical="center"/>
    </xf>
    <xf numFmtId="0" fontId="20" fillId="0" borderId="19" xfId="0" applyFont="1" applyBorder="1" applyAlignment="1">
      <alignment horizontal="center" vertical="center" wrapText="1"/>
    </xf>
    <xf numFmtId="0" fontId="20" fillId="0" borderId="20" xfId="0" applyFont="1" applyBorder="1" applyAlignment="1">
      <alignment horizontal="center" vertical="center" wrapText="1"/>
    </xf>
    <xf numFmtId="0" fontId="20" fillId="0" borderId="21" xfId="0" applyFont="1" applyBorder="1" applyAlignment="1">
      <alignment horizontal="center" vertical="center" wrapText="1"/>
    </xf>
    <xf numFmtId="0" fontId="0" fillId="0" borderId="14" xfId="0" applyFont="1" applyBorder="1" applyAlignment="1">
      <alignment vertical="center"/>
    </xf>
    <xf numFmtId="0" fontId="26" fillId="0" borderId="0" xfId="0" applyFont="1" applyAlignment="1">
      <alignment horizontal="left" vertical="center"/>
    </xf>
    <xf numFmtId="0" fontId="26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5" fillId="0" borderId="17" xfId="0" applyNumberFormat="1" applyFont="1" applyBorder="1" applyAlignment="1">
      <alignment vertical="center"/>
    </xf>
    <xf numFmtId="4" fontId="25" fillId="0" borderId="0" xfId="0" applyNumberFormat="1" applyFont="1" applyBorder="1" applyAlignment="1">
      <alignment vertical="center"/>
    </xf>
    <xf numFmtId="166" fontId="25" fillId="0" borderId="0" xfId="0" applyNumberFormat="1" applyFont="1" applyBorder="1" applyAlignment="1">
      <alignment vertical="center"/>
    </xf>
    <xf numFmtId="4" fontId="25" fillId="0" borderId="18" xfId="0" applyNumberFormat="1" applyFont="1" applyBorder="1" applyAlignment="1">
      <alignment vertical="center"/>
    </xf>
    <xf numFmtId="0" fontId="27" fillId="0" borderId="0" xfId="0" applyFont="1" applyAlignment="1">
      <alignment horizontal="left" vertical="center"/>
    </xf>
    <xf numFmtId="0" fontId="28" fillId="0" borderId="0" xfId="2" applyFont="1" applyAlignment="1">
      <alignment horizontal="center" vertical="center"/>
    </xf>
    <xf numFmtId="0" fontId="4" fillId="0" borderId="4" xfId="0" applyFont="1" applyBorder="1" applyAlignment="1">
      <alignment vertical="center"/>
    </xf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31" fillId="0" borderId="0" xfId="0" applyFont="1" applyAlignment="1">
      <alignment horizontal="center" vertical="center"/>
    </xf>
    <xf numFmtId="4" fontId="32" fillId="0" borderId="17" xfId="0" applyNumberFormat="1" applyFont="1" applyBorder="1" applyAlignment="1">
      <alignment vertical="center"/>
    </xf>
    <xf numFmtId="4" fontId="32" fillId="0" borderId="0" xfId="0" applyNumberFormat="1" applyFont="1" applyBorder="1" applyAlignment="1">
      <alignment vertical="center"/>
    </xf>
    <xf numFmtId="166" fontId="32" fillId="0" borderId="0" xfId="0" applyNumberFormat="1" applyFont="1" applyBorder="1" applyAlignment="1">
      <alignment vertical="center"/>
    </xf>
    <xf numFmtId="4" fontId="32" fillId="0" borderId="18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13" fillId="2" borderId="0" xfId="0" applyFont="1" applyFill="1" applyAlignment="1">
      <alignment vertical="center"/>
    </xf>
    <xf numFmtId="0" fontId="14" fillId="2" borderId="0" xfId="0" applyFont="1" applyFill="1" applyAlignment="1">
      <alignment horizontal="left" vertical="center"/>
    </xf>
    <xf numFmtId="0" fontId="13" fillId="2" borderId="0" xfId="0" applyFont="1" applyFill="1" applyAlignment="1" applyProtection="1">
      <alignment vertical="center"/>
      <protection locked="0"/>
    </xf>
    <xf numFmtId="0" fontId="0" fillId="0" borderId="2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20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>
      <alignment horizontal="left" vertical="center"/>
    </xf>
    <xf numFmtId="0" fontId="0" fillId="0" borderId="4" xfId="0" applyFont="1" applyBorder="1" applyAlignment="1">
      <alignment vertical="center" wrapText="1"/>
    </xf>
    <xf numFmtId="0" fontId="0" fillId="0" borderId="0" xfId="0" applyFont="1" applyBorder="1" applyAlignment="1">
      <alignment vertical="center" wrapText="1"/>
    </xf>
    <xf numFmtId="0" fontId="0" fillId="0" borderId="15" xfId="0" applyFont="1" applyBorder="1" applyAlignment="1" applyProtection="1">
      <alignment vertical="center"/>
      <protection locked="0"/>
    </xf>
    <xf numFmtId="0" fontId="0" fillId="0" borderId="22" xfId="0" applyFont="1" applyBorder="1" applyAlignment="1">
      <alignment vertical="center"/>
    </xf>
    <xf numFmtId="0" fontId="23" fillId="0" borderId="0" xfId="0" applyFont="1" applyBorder="1" applyAlignment="1">
      <alignment horizontal="left" vertical="center"/>
    </xf>
    <xf numFmtId="4" fontId="26" fillId="0" borderId="0" xfId="0" applyNumberFormat="1" applyFont="1" applyBorder="1" applyAlignment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6" borderId="0" xfId="0" applyFont="1" applyFill="1" applyBorder="1" applyAlignment="1">
      <alignment vertical="center"/>
    </xf>
    <xf numFmtId="0" fontId="3" fillId="6" borderId="8" xfId="0" applyFont="1" applyFill="1" applyBorder="1" applyAlignment="1">
      <alignment horizontal="left" vertical="center"/>
    </xf>
    <xf numFmtId="0" fontId="3" fillId="6" borderId="9" xfId="0" applyFont="1" applyFill="1" applyBorder="1" applyAlignment="1">
      <alignment horizontal="right" vertical="center"/>
    </xf>
    <xf numFmtId="0" fontId="3" fillId="6" borderId="9" xfId="0" applyFont="1" applyFill="1" applyBorder="1" applyAlignment="1">
      <alignment horizontal="center" vertical="center"/>
    </xf>
    <xf numFmtId="0" fontId="0" fillId="6" borderId="9" xfId="0" applyFont="1" applyFill="1" applyBorder="1" applyAlignment="1" applyProtection="1">
      <alignment vertical="center"/>
      <protection locked="0"/>
    </xf>
    <xf numFmtId="4" fontId="3" fillId="6" borderId="9" xfId="0" applyNumberFormat="1" applyFont="1" applyFill="1" applyBorder="1" applyAlignment="1">
      <alignment vertical="center"/>
    </xf>
    <xf numFmtId="0" fontId="0" fillId="6" borderId="23" xfId="0" applyFont="1" applyFill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0" fillId="0" borderId="2" xfId="0" applyFont="1" applyBorder="1" applyAlignment="1" applyProtection="1">
      <alignment vertical="center"/>
      <protection locked="0"/>
    </xf>
    <xf numFmtId="0" fontId="0" fillId="0" borderId="3" xfId="0" applyFont="1" applyBorder="1" applyAlignment="1">
      <alignment vertical="center"/>
    </xf>
    <xf numFmtId="0" fontId="2" fillId="6" borderId="0" xfId="0" applyFont="1" applyFill="1" applyBorder="1" applyAlignment="1">
      <alignment horizontal="left" vertical="center"/>
    </xf>
    <xf numFmtId="0" fontId="0" fillId="6" borderId="0" xfId="0" applyFont="1" applyFill="1" applyBorder="1" applyAlignment="1" applyProtection="1">
      <alignment vertical="center"/>
      <protection locked="0"/>
    </xf>
    <xf numFmtId="0" fontId="2" fillId="6" borderId="0" xfId="0" applyFont="1" applyFill="1" applyBorder="1" applyAlignment="1">
      <alignment horizontal="right" vertical="center"/>
    </xf>
    <xf numFmtId="0" fontId="0" fillId="6" borderId="5" xfId="0" applyFont="1" applyFill="1" applyBorder="1" applyAlignment="1">
      <alignment vertical="center"/>
    </xf>
    <xf numFmtId="0" fontId="33" fillId="0" borderId="0" xfId="0" applyFont="1" applyBorder="1" applyAlignment="1">
      <alignment horizontal="left" vertical="center"/>
    </xf>
    <xf numFmtId="0" fontId="5" fillId="0" borderId="4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24" xfId="0" applyFont="1" applyBorder="1" applyAlignment="1">
      <alignment horizontal="left" vertical="center"/>
    </xf>
    <xf numFmtId="0" fontId="5" fillId="0" borderId="24" xfId="0" applyFont="1" applyBorder="1" applyAlignment="1">
      <alignment vertical="center"/>
    </xf>
    <xf numFmtId="0" fontId="5" fillId="0" borderId="24" xfId="0" applyFont="1" applyBorder="1" applyAlignment="1" applyProtection="1">
      <alignment vertical="center"/>
      <protection locked="0"/>
    </xf>
    <xf numFmtId="4" fontId="5" fillId="0" borderId="24" xfId="0" applyNumberFormat="1" applyFont="1" applyBorder="1" applyAlignment="1">
      <alignment vertical="center"/>
    </xf>
    <xf numFmtId="0" fontId="5" fillId="0" borderId="5" xfId="0" applyFont="1" applyBorder="1" applyAlignment="1">
      <alignment vertical="center"/>
    </xf>
    <xf numFmtId="0" fontId="6" fillId="0" borderId="4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24" xfId="0" applyFont="1" applyBorder="1" applyAlignment="1">
      <alignment horizontal="left" vertical="center"/>
    </xf>
    <xf numFmtId="0" fontId="6" fillId="0" borderId="24" xfId="0" applyFont="1" applyBorder="1" applyAlignment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>
      <alignment vertical="center"/>
    </xf>
    <xf numFmtId="0" fontId="6" fillId="0" borderId="5" xfId="0" applyFont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20" fillId="0" borderId="0" xfId="0" applyFont="1" applyAlignment="1" applyProtection="1">
      <alignment horizontal="left" vertical="center"/>
      <protection locked="0"/>
    </xf>
    <xf numFmtId="0" fontId="0" fillId="0" borderId="4" xfId="0" applyFont="1" applyBorder="1" applyAlignment="1">
      <alignment horizontal="center" vertical="center" wrapText="1"/>
    </xf>
    <xf numFmtId="0" fontId="2" fillId="6" borderId="19" xfId="0" applyFont="1" applyFill="1" applyBorder="1" applyAlignment="1">
      <alignment horizontal="center" vertical="center" wrapText="1"/>
    </xf>
    <xf numFmtId="0" fontId="2" fillId="6" borderId="20" xfId="0" applyFont="1" applyFill="1" applyBorder="1" applyAlignment="1">
      <alignment horizontal="center" vertical="center" wrapText="1"/>
    </xf>
    <xf numFmtId="0" fontId="34" fillId="6" borderId="20" xfId="0" applyFont="1" applyFill="1" applyBorder="1" applyAlignment="1" applyProtection="1">
      <alignment horizontal="center" vertical="center" wrapText="1"/>
      <protection locked="0"/>
    </xf>
    <xf numFmtId="0" fontId="2" fillId="6" borderId="21" xfId="0" applyFont="1" applyFill="1" applyBorder="1" applyAlignment="1">
      <alignment horizontal="center" vertical="center" wrapText="1"/>
    </xf>
    <xf numFmtId="4" fontId="26" fillId="0" borderId="0" xfId="0" applyNumberFormat="1" applyFont="1" applyAlignment="1"/>
    <xf numFmtId="166" fontId="35" fillId="0" borderId="15" xfId="0" applyNumberFormat="1" applyFont="1" applyBorder="1" applyAlignment="1"/>
    <xf numFmtId="166" fontId="35" fillId="0" borderId="16" xfId="0" applyNumberFormat="1" applyFont="1" applyBorder="1" applyAlignment="1"/>
    <xf numFmtId="4" fontId="36" fillId="0" borderId="0" xfId="0" applyNumberFormat="1" applyFont="1" applyAlignment="1">
      <alignment vertical="center"/>
    </xf>
    <xf numFmtId="0" fontId="7" fillId="0" borderId="4" xfId="0" applyFont="1" applyBorder="1" applyAlignment="1"/>
    <xf numFmtId="0" fontId="7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/>
    <xf numFmtId="0" fontId="7" fillId="0" borderId="17" xfId="0" applyFont="1" applyBorder="1" applyAlignment="1"/>
    <xf numFmtId="0" fontId="7" fillId="0" borderId="0" xfId="0" applyFont="1" applyBorder="1" applyAlignment="1"/>
    <xf numFmtId="166" fontId="7" fillId="0" borderId="0" xfId="0" applyNumberFormat="1" applyFont="1" applyBorder="1" applyAlignment="1"/>
    <xf numFmtId="166" fontId="7" fillId="0" borderId="18" xfId="0" applyNumberFormat="1" applyFont="1" applyBorder="1" applyAlignment="1"/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7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4" fontId="6" fillId="0" borderId="0" xfId="0" applyNumberFormat="1" applyFont="1" applyBorder="1" applyAlignment="1"/>
    <xf numFmtId="0" fontId="0" fillId="0" borderId="4" xfId="0" applyFont="1" applyBorder="1" applyAlignment="1" applyProtection="1">
      <alignment vertical="center"/>
      <protection locked="0"/>
    </xf>
    <xf numFmtId="0" fontId="0" fillId="0" borderId="25" xfId="0" applyFont="1" applyBorder="1" applyAlignment="1" applyProtection="1">
      <alignment horizontal="center" vertical="center"/>
      <protection locked="0"/>
    </xf>
    <xf numFmtId="49" fontId="0" fillId="0" borderId="25" xfId="0" applyNumberFormat="1" applyFont="1" applyBorder="1" applyAlignment="1" applyProtection="1">
      <alignment horizontal="left" vertical="center" wrapText="1"/>
      <protection locked="0"/>
    </xf>
    <xf numFmtId="0" fontId="0" fillId="0" borderId="25" xfId="0" applyFont="1" applyBorder="1" applyAlignment="1" applyProtection="1">
      <alignment horizontal="left" vertical="center" wrapText="1"/>
      <protection locked="0"/>
    </xf>
    <xf numFmtId="0" fontId="0" fillId="0" borderId="25" xfId="0" applyFont="1" applyBorder="1" applyAlignment="1" applyProtection="1">
      <alignment horizontal="center" vertical="center" wrapText="1"/>
      <protection locked="0"/>
    </xf>
    <xf numFmtId="167" fontId="0" fillId="0" borderId="25" xfId="0" applyNumberFormat="1" applyFont="1" applyBorder="1" applyAlignment="1" applyProtection="1">
      <alignment vertical="center"/>
      <protection locked="0"/>
    </xf>
    <xf numFmtId="4" fontId="0" fillId="4" borderId="25" xfId="0" applyNumberFormat="1" applyFont="1" applyFill="1" applyBorder="1" applyAlignment="1" applyProtection="1">
      <alignment vertical="center"/>
      <protection locked="0"/>
    </xf>
    <xf numFmtId="4" fontId="0" fillId="0" borderId="25" xfId="0" applyNumberFormat="1" applyFont="1" applyBorder="1" applyAlignment="1" applyProtection="1">
      <alignment vertical="center"/>
      <protection locked="0"/>
    </xf>
    <xf numFmtId="0" fontId="1" fillId="4" borderId="25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>
      <alignment horizontal="center" vertical="center"/>
    </xf>
    <xf numFmtId="166" fontId="1" fillId="0" borderId="0" xfId="0" applyNumberFormat="1" applyFont="1" applyBorder="1" applyAlignment="1">
      <alignment vertical="center"/>
    </xf>
    <xf numFmtId="166" fontId="1" fillId="0" borderId="18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0" fontId="8" fillId="0" borderId="4" xfId="0" applyFont="1" applyBorder="1" applyAlignment="1">
      <alignment vertical="center"/>
    </xf>
    <xf numFmtId="0" fontId="37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 applyAlignment="1" applyProtection="1">
      <alignment vertical="center"/>
      <protection locked="0"/>
    </xf>
    <xf numFmtId="0" fontId="8" fillId="0" borderId="17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18" xfId="0" applyFont="1" applyBorder="1" applyAlignment="1">
      <alignment vertical="center"/>
    </xf>
    <xf numFmtId="0" fontId="9" fillId="0" borderId="4" xfId="0" applyFont="1" applyBorder="1" applyAlignment="1">
      <alignment vertical="center"/>
    </xf>
    <xf numFmtId="0" fontId="37" fillId="0" borderId="0" xfId="0" applyFont="1" applyBorder="1" applyAlignment="1">
      <alignment horizontal="left" vertical="center"/>
    </xf>
    <xf numFmtId="0" fontId="9" fillId="0" borderId="0" xfId="0" applyFont="1" applyBorder="1" applyAlignment="1">
      <alignment horizontal="left" vertical="center"/>
    </xf>
    <xf numFmtId="0" fontId="9" fillId="0" borderId="0" xfId="0" applyFont="1" applyBorder="1" applyAlignment="1">
      <alignment horizontal="left" vertical="center" wrapText="1"/>
    </xf>
    <xf numFmtId="167" fontId="9" fillId="0" borderId="0" xfId="0" applyNumberFormat="1" applyFont="1" applyBorder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7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8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10" fillId="0" borderId="4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7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8" xfId="0" applyFont="1" applyBorder="1" applyAlignment="1">
      <alignment vertical="center"/>
    </xf>
    <xf numFmtId="0" fontId="38" fillId="0" borderId="25" xfId="0" applyFont="1" applyBorder="1" applyAlignment="1" applyProtection="1">
      <alignment horizontal="center" vertical="center"/>
      <protection locked="0"/>
    </xf>
    <xf numFmtId="49" fontId="38" fillId="7" borderId="25" xfId="0" applyNumberFormat="1" applyFont="1" applyFill="1" applyBorder="1" applyAlignment="1" applyProtection="1">
      <alignment horizontal="left" vertical="center" wrapText="1"/>
      <protection locked="0"/>
    </xf>
    <xf numFmtId="0" fontId="38" fillId="7" borderId="25" xfId="0" applyFont="1" applyFill="1" applyBorder="1" applyAlignment="1" applyProtection="1">
      <alignment horizontal="left" vertical="center" wrapText="1"/>
      <protection locked="0"/>
    </xf>
    <xf numFmtId="0" fontId="38" fillId="0" borderId="25" xfId="0" applyFont="1" applyBorder="1" applyAlignment="1" applyProtection="1">
      <alignment horizontal="center" vertical="center" wrapText="1"/>
      <protection locked="0"/>
    </xf>
    <xf numFmtId="167" fontId="38" fillId="0" borderId="25" xfId="0" applyNumberFormat="1" applyFont="1" applyBorder="1" applyAlignment="1" applyProtection="1">
      <alignment vertical="center"/>
      <protection locked="0"/>
    </xf>
    <xf numFmtId="4" fontId="38" fillId="4" borderId="25" xfId="0" applyNumberFormat="1" applyFont="1" applyFill="1" applyBorder="1" applyAlignment="1" applyProtection="1">
      <alignment vertical="center"/>
      <protection locked="0"/>
    </xf>
    <xf numFmtId="4" fontId="38" fillId="0" borderId="25" xfId="0" applyNumberFormat="1" applyFont="1" applyBorder="1" applyAlignment="1" applyProtection="1">
      <alignment vertical="center"/>
      <protection locked="0"/>
    </xf>
    <xf numFmtId="0" fontId="0" fillId="7" borderId="25" xfId="0" applyFont="1" applyFill="1" applyBorder="1" applyAlignment="1" applyProtection="1">
      <alignment horizontal="left" vertical="center" wrapText="1"/>
      <protection locked="0"/>
    </xf>
    <xf numFmtId="0" fontId="38" fillId="0" borderId="4" xfId="0" applyFont="1" applyBorder="1" applyAlignment="1">
      <alignment vertical="center"/>
    </xf>
    <xf numFmtId="0" fontId="38" fillId="4" borderId="25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>
      <alignment horizontal="center" vertical="center"/>
    </xf>
    <xf numFmtId="49" fontId="38" fillId="0" borderId="25" xfId="0" applyNumberFormat="1" applyFont="1" applyBorder="1" applyAlignment="1" applyProtection="1">
      <alignment horizontal="left" vertical="center" wrapText="1"/>
      <protection locked="0"/>
    </xf>
    <xf numFmtId="0" fontId="38" fillId="0" borderId="25" xfId="0" applyFont="1" applyBorder="1" applyAlignment="1" applyProtection="1">
      <alignment horizontal="left" vertical="center" wrapText="1"/>
      <protection locked="0"/>
    </xf>
    <xf numFmtId="0" fontId="5" fillId="0" borderId="0" xfId="0" applyFont="1" applyBorder="1" applyAlignment="1">
      <alignment horizontal="left"/>
    </xf>
    <xf numFmtId="4" fontId="5" fillId="0" borderId="0" xfId="0" applyNumberFormat="1" applyFont="1" applyBorder="1" applyAlignment="1"/>
    <xf numFmtId="0" fontId="9" fillId="0" borderId="26" xfId="0" applyFont="1" applyBorder="1" applyAlignment="1">
      <alignment vertical="center"/>
    </xf>
    <xf numFmtId="0" fontId="9" fillId="0" borderId="24" xfId="0" applyFont="1" applyBorder="1" applyAlignment="1">
      <alignment vertical="center"/>
    </xf>
    <xf numFmtId="0" fontId="9" fillId="0" borderId="27" xfId="0" applyFont="1" applyBorder="1" applyAlignment="1">
      <alignment vertical="center"/>
    </xf>
    <xf numFmtId="0" fontId="11" fillId="0" borderId="0" xfId="1" applyAlignment="1">
      <alignment vertical="top"/>
      <protection locked="0"/>
    </xf>
    <xf numFmtId="0" fontId="11" fillId="0" borderId="28" xfId="1" applyFont="1" applyBorder="1" applyAlignment="1">
      <alignment vertical="center" wrapText="1"/>
      <protection locked="0"/>
    </xf>
    <xf numFmtId="0" fontId="11" fillId="0" borderId="29" xfId="1" applyFont="1" applyBorder="1" applyAlignment="1">
      <alignment vertical="center" wrapText="1"/>
      <protection locked="0"/>
    </xf>
    <xf numFmtId="0" fontId="11" fillId="0" borderId="30" xfId="1" applyFont="1" applyBorder="1" applyAlignment="1">
      <alignment vertical="center" wrapText="1"/>
      <protection locked="0"/>
    </xf>
    <xf numFmtId="0" fontId="11" fillId="0" borderId="31" xfId="1" applyFont="1" applyBorder="1" applyAlignment="1">
      <alignment horizontal="center" vertical="center" wrapText="1"/>
      <protection locked="0"/>
    </xf>
    <xf numFmtId="0" fontId="11" fillId="0" borderId="32" xfId="1" applyFont="1" applyBorder="1" applyAlignment="1">
      <alignment horizontal="center" vertical="center" wrapText="1"/>
      <protection locked="0"/>
    </xf>
    <xf numFmtId="0" fontId="11" fillId="0" borderId="31" xfId="1" applyFont="1" applyBorder="1" applyAlignment="1">
      <alignment vertical="center" wrapText="1"/>
      <protection locked="0"/>
    </xf>
    <xf numFmtId="0" fontId="11" fillId="0" borderId="32" xfId="1" applyFont="1" applyBorder="1" applyAlignment="1">
      <alignment vertical="center" wrapText="1"/>
      <protection locked="0"/>
    </xf>
    <xf numFmtId="0" fontId="40" fillId="0" borderId="0" xfId="1" applyFont="1" applyBorder="1" applyAlignment="1">
      <alignment horizontal="left" vertical="center" wrapText="1"/>
      <protection locked="0"/>
    </xf>
    <xf numFmtId="0" fontId="41" fillId="0" borderId="0" xfId="1" applyFont="1" applyBorder="1" applyAlignment="1">
      <alignment horizontal="left" vertical="center" wrapText="1"/>
      <protection locked="0"/>
    </xf>
    <xf numFmtId="0" fontId="41" fillId="0" borderId="31" xfId="1" applyFont="1" applyBorder="1" applyAlignment="1">
      <alignment vertical="center" wrapText="1"/>
      <protection locked="0"/>
    </xf>
    <xf numFmtId="0" fontId="41" fillId="0" borderId="0" xfId="1" applyFont="1" applyBorder="1" applyAlignment="1">
      <alignment vertical="center" wrapText="1"/>
      <protection locked="0"/>
    </xf>
    <xf numFmtId="0" fontId="41" fillId="0" borderId="0" xfId="1" applyFont="1" applyBorder="1" applyAlignment="1">
      <alignment vertical="center"/>
      <protection locked="0"/>
    </xf>
    <xf numFmtId="0" fontId="41" fillId="0" borderId="0" xfId="1" applyFont="1" applyBorder="1" applyAlignment="1">
      <alignment horizontal="left" vertical="center"/>
      <protection locked="0"/>
    </xf>
    <xf numFmtId="49" fontId="41" fillId="0" borderId="0" xfId="1" applyNumberFormat="1" applyFont="1" applyBorder="1" applyAlignment="1">
      <alignment vertical="center" wrapText="1"/>
      <protection locked="0"/>
    </xf>
    <xf numFmtId="0" fontId="11" fillId="0" borderId="34" xfId="1" applyFont="1" applyBorder="1" applyAlignment="1">
      <alignment vertical="center" wrapText="1"/>
      <protection locked="0"/>
    </xf>
    <xf numFmtId="0" fontId="13" fillId="0" borderId="33" xfId="1" applyFont="1" applyBorder="1" applyAlignment="1">
      <alignment vertical="center" wrapText="1"/>
      <protection locked="0"/>
    </xf>
    <xf numFmtId="0" fontId="11" fillId="0" borderId="35" xfId="1" applyFont="1" applyBorder="1" applyAlignment="1">
      <alignment vertical="center" wrapText="1"/>
      <protection locked="0"/>
    </xf>
    <xf numFmtId="0" fontId="11" fillId="0" borderId="0" xfId="1" applyFont="1" applyBorder="1" applyAlignment="1">
      <alignment vertical="top"/>
      <protection locked="0"/>
    </xf>
    <xf numFmtId="0" fontId="11" fillId="0" borderId="0" xfId="1" applyFont="1" applyAlignment="1">
      <alignment vertical="top"/>
      <protection locked="0"/>
    </xf>
    <xf numFmtId="0" fontId="11" fillId="0" borderId="28" xfId="1" applyFont="1" applyBorder="1" applyAlignment="1">
      <alignment horizontal="left" vertical="center"/>
      <protection locked="0"/>
    </xf>
    <xf numFmtId="0" fontId="11" fillId="0" borderId="29" xfId="1" applyFont="1" applyBorder="1" applyAlignment="1">
      <alignment horizontal="left" vertical="center"/>
      <protection locked="0"/>
    </xf>
    <xf numFmtId="0" fontId="11" fillId="0" borderId="30" xfId="1" applyFont="1" applyBorder="1" applyAlignment="1">
      <alignment horizontal="left" vertical="center"/>
      <protection locked="0"/>
    </xf>
    <xf numFmtId="0" fontId="11" fillId="0" borderId="31" xfId="1" applyFont="1" applyBorder="1" applyAlignment="1">
      <alignment horizontal="left" vertical="center"/>
      <protection locked="0"/>
    </xf>
    <xf numFmtId="0" fontId="11" fillId="0" borderId="32" xfId="1" applyFont="1" applyBorder="1" applyAlignment="1">
      <alignment horizontal="left" vertical="center"/>
      <protection locked="0"/>
    </xf>
    <xf numFmtId="0" fontId="40" fillId="0" borderId="0" xfId="1" applyFont="1" applyBorder="1" applyAlignment="1">
      <alignment horizontal="left" vertical="center"/>
      <protection locked="0"/>
    </xf>
    <xf numFmtId="0" fontId="42" fillId="0" borderId="0" xfId="1" applyFont="1" applyAlignment="1">
      <alignment horizontal="left" vertical="center"/>
      <protection locked="0"/>
    </xf>
    <xf numFmtId="0" fontId="40" fillId="0" borderId="33" xfId="1" applyFont="1" applyBorder="1" applyAlignment="1">
      <alignment horizontal="left" vertical="center"/>
      <protection locked="0"/>
    </xf>
    <xf numFmtId="0" fontId="40" fillId="0" borderId="33" xfId="1" applyFont="1" applyBorder="1" applyAlignment="1">
      <alignment horizontal="center" vertical="center"/>
      <protection locked="0"/>
    </xf>
    <xf numFmtId="0" fontId="42" fillId="0" borderId="33" xfId="1" applyFont="1" applyBorder="1" applyAlignment="1">
      <alignment horizontal="left" vertical="center"/>
      <protection locked="0"/>
    </xf>
    <xf numFmtId="0" fontId="43" fillId="0" borderId="0" xfId="1" applyFont="1" applyBorder="1" applyAlignment="1">
      <alignment horizontal="left" vertical="center"/>
      <protection locked="0"/>
    </xf>
    <xf numFmtId="0" fontId="41" fillId="0" borderId="0" xfId="1" applyFont="1" applyAlignment="1">
      <alignment horizontal="left" vertical="center"/>
      <protection locked="0"/>
    </xf>
    <xf numFmtId="0" fontId="41" fillId="0" borderId="0" xfId="1" applyFont="1" applyBorder="1" applyAlignment="1">
      <alignment horizontal="center" vertical="center"/>
      <protection locked="0"/>
    </xf>
    <xf numFmtId="0" fontId="41" fillId="0" borderId="31" xfId="1" applyFont="1" applyBorder="1" applyAlignment="1">
      <alignment horizontal="left" vertical="center"/>
      <protection locked="0"/>
    </xf>
    <xf numFmtId="0" fontId="41" fillId="0" borderId="0" xfId="1" applyFont="1" applyFill="1" applyBorder="1" applyAlignment="1">
      <alignment horizontal="left" vertical="center"/>
      <protection locked="0"/>
    </xf>
    <xf numFmtId="0" fontId="41" fillId="0" borderId="0" xfId="1" applyFont="1" applyFill="1" applyBorder="1" applyAlignment="1">
      <alignment horizontal="center" vertical="center"/>
      <protection locked="0"/>
    </xf>
    <xf numFmtId="0" fontId="11" fillId="0" borderId="34" xfId="1" applyFont="1" applyBorder="1" applyAlignment="1">
      <alignment horizontal="left" vertical="center"/>
      <protection locked="0"/>
    </xf>
    <xf numFmtId="0" fontId="13" fillId="0" borderId="33" xfId="1" applyFont="1" applyBorder="1" applyAlignment="1">
      <alignment horizontal="left" vertical="center"/>
      <protection locked="0"/>
    </xf>
    <xf numFmtId="0" fontId="11" fillId="0" borderId="35" xfId="1" applyFont="1" applyBorder="1" applyAlignment="1">
      <alignment horizontal="left" vertical="center"/>
      <protection locked="0"/>
    </xf>
    <xf numFmtId="0" fontId="11" fillId="0" borderId="0" xfId="1" applyFont="1" applyBorder="1" applyAlignment="1">
      <alignment horizontal="left" vertical="center"/>
      <protection locked="0"/>
    </xf>
    <xf numFmtId="0" fontId="13" fillId="0" borderId="0" xfId="1" applyFont="1" applyBorder="1" applyAlignment="1">
      <alignment horizontal="left" vertical="center"/>
      <protection locked="0"/>
    </xf>
    <xf numFmtId="0" fontId="42" fillId="0" borderId="0" xfId="1" applyFont="1" applyBorder="1" applyAlignment="1">
      <alignment horizontal="left" vertical="center"/>
      <protection locked="0"/>
    </xf>
    <xf numFmtId="0" fontId="41" fillId="0" borderId="33" xfId="1" applyFont="1" applyBorder="1" applyAlignment="1">
      <alignment horizontal="left" vertical="center"/>
      <protection locked="0"/>
    </xf>
    <xf numFmtId="0" fontId="11" fillId="0" borderId="0" xfId="1" applyFont="1" applyBorder="1" applyAlignment="1">
      <alignment horizontal="left" vertical="center" wrapText="1"/>
      <protection locked="0"/>
    </xf>
    <xf numFmtId="0" fontId="41" fillId="0" borderId="0" xfId="1" applyFont="1" applyBorder="1" applyAlignment="1">
      <alignment horizontal="center" vertical="center" wrapText="1"/>
      <protection locked="0"/>
    </xf>
    <xf numFmtId="0" fontId="11" fillId="0" borderId="28" xfId="1" applyFont="1" applyBorder="1" applyAlignment="1">
      <alignment horizontal="left" vertical="center" wrapText="1"/>
      <protection locked="0"/>
    </xf>
    <xf numFmtId="0" fontId="11" fillId="0" borderId="29" xfId="1" applyFont="1" applyBorder="1" applyAlignment="1">
      <alignment horizontal="left" vertical="center" wrapText="1"/>
      <protection locked="0"/>
    </xf>
    <xf numFmtId="0" fontId="11" fillId="0" borderId="30" xfId="1" applyFont="1" applyBorder="1" applyAlignment="1">
      <alignment horizontal="left" vertical="center" wrapText="1"/>
      <protection locked="0"/>
    </xf>
    <xf numFmtId="0" fontId="11" fillId="0" borderId="31" xfId="1" applyFont="1" applyBorder="1" applyAlignment="1">
      <alignment horizontal="left" vertical="center" wrapText="1"/>
      <protection locked="0"/>
    </xf>
    <xf numFmtId="0" fontId="11" fillId="0" borderId="32" xfId="1" applyFont="1" applyBorder="1" applyAlignment="1">
      <alignment horizontal="left" vertical="center" wrapText="1"/>
      <protection locked="0"/>
    </xf>
    <xf numFmtId="0" fontId="42" fillId="0" borderId="31" xfId="1" applyFont="1" applyBorder="1" applyAlignment="1">
      <alignment horizontal="left" vertical="center" wrapText="1"/>
      <protection locked="0"/>
    </xf>
    <xf numFmtId="0" fontId="42" fillId="0" borderId="32" xfId="1" applyFont="1" applyBorder="1" applyAlignment="1">
      <alignment horizontal="left" vertical="center" wrapText="1"/>
      <protection locked="0"/>
    </xf>
    <xf numFmtId="0" fontId="41" fillId="0" borderId="31" xfId="1" applyFont="1" applyBorder="1" applyAlignment="1">
      <alignment horizontal="left" vertical="center" wrapText="1"/>
      <protection locked="0"/>
    </xf>
    <xf numFmtId="0" fontId="41" fillId="0" borderId="32" xfId="1" applyFont="1" applyBorder="1" applyAlignment="1">
      <alignment horizontal="left" vertical="center" wrapText="1"/>
      <protection locked="0"/>
    </xf>
    <xf numFmtId="0" fontId="41" fillId="0" borderId="32" xfId="1" applyFont="1" applyBorder="1" applyAlignment="1">
      <alignment horizontal="left" vertical="center"/>
      <protection locked="0"/>
    </xf>
    <xf numFmtId="0" fontId="41" fillId="0" borderId="34" xfId="1" applyFont="1" applyBorder="1" applyAlignment="1">
      <alignment horizontal="left" vertical="center" wrapText="1"/>
      <protection locked="0"/>
    </xf>
    <xf numFmtId="0" fontId="41" fillId="0" borderId="33" xfId="1" applyFont="1" applyBorder="1" applyAlignment="1">
      <alignment horizontal="left" vertical="center" wrapText="1"/>
      <protection locked="0"/>
    </xf>
    <xf numFmtId="0" fontId="41" fillId="0" borderId="35" xfId="1" applyFont="1" applyBorder="1" applyAlignment="1">
      <alignment horizontal="left" vertical="center" wrapText="1"/>
      <protection locked="0"/>
    </xf>
    <xf numFmtId="0" fontId="41" fillId="0" borderId="0" xfId="1" applyFont="1" applyBorder="1" applyAlignment="1">
      <alignment horizontal="left" vertical="top"/>
      <protection locked="0"/>
    </xf>
    <xf numFmtId="0" fontId="41" fillId="0" borderId="0" xfId="1" applyFont="1" applyBorder="1" applyAlignment="1">
      <alignment horizontal="center" vertical="top"/>
      <protection locked="0"/>
    </xf>
    <xf numFmtId="0" fontId="41" fillId="0" borderId="34" xfId="1" applyFont="1" applyBorder="1" applyAlignment="1">
      <alignment horizontal="left" vertical="center"/>
      <protection locked="0"/>
    </xf>
    <xf numFmtId="0" fontId="41" fillId="0" borderId="35" xfId="1" applyFont="1" applyBorder="1" applyAlignment="1">
      <alignment horizontal="left" vertical="center"/>
      <protection locked="0"/>
    </xf>
    <xf numFmtId="0" fontId="42" fillId="0" borderId="0" xfId="1" applyFont="1" applyAlignment="1">
      <alignment vertical="center"/>
      <protection locked="0"/>
    </xf>
    <xf numFmtId="0" fontId="40" fillId="0" borderId="0" xfId="1" applyFont="1" applyBorder="1" applyAlignment="1">
      <alignment vertical="center"/>
      <protection locked="0"/>
    </xf>
    <xf numFmtId="0" fontId="42" fillId="0" borderId="33" xfId="1" applyFont="1" applyBorder="1" applyAlignment="1">
      <alignment vertical="center"/>
      <protection locked="0"/>
    </xf>
    <xf numFmtId="0" fontId="40" fillId="0" borderId="33" xfId="1" applyFont="1" applyBorder="1" applyAlignment="1">
      <alignment vertical="center"/>
      <protection locked="0"/>
    </xf>
    <xf numFmtId="0" fontId="11" fillId="0" borderId="0" xfId="1" applyBorder="1" applyAlignment="1">
      <alignment vertical="top"/>
      <protection locked="0"/>
    </xf>
    <xf numFmtId="49" fontId="41" fillId="0" borderId="0" xfId="1" applyNumberFormat="1" applyFont="1" applyBorder="1" applyAlignment="1">
      <alignment horizontal="left" vertical="center"/>
      <protection locked="0"/>
    </xf>
    <xf numFmtId="0" fontId="11" fillId="0" borderId="33" xfId="1" applyBorder="1" applyAlignment="1">
      <alignment vertical="top"/>
      <protection locked="0"/>
    </xf>
    <xf numFmtId="0" fontId="40" fillId="0" borderId="33" xfId="1" applyFont="1" applyBorder="1" applyAlignment="1">
      <alignment horizontal="left"/>
      <protection locked="0"/>
    </xf>
    <xf numFmtId="0" fontId="42" fillId="0" borderId="33" xfId="1" applyFont="1" applyBorder="1" applyAlignment="1">
      <protection locked="0"/>
    </xf>
    <xf numFmtId="0" fontId="11" fillId="0" borderId="31" xfId="1" applyFont="1" applyBorder="1" applyAlignment="1">
      <alignment vertical="top"/>
      <protection locked="0"/>
    </xf>
    <xf numFmtId="0" fontId="11" fillId="0" borderId="32" xfId="1" applyFont="1" applyBorder="1" applyAlignment="1">
      <alignment vertical="top"/>
      <protection locked="0"/>
    </xf>
    <xf numFmtId="0" fontId="11" fillId="0" borderId="0" xfId="1" applyFont="1" applyBorder="1" applyAlignment="1">
      <alignment horizontal="center" vertical="center"/>
      <protection locked="0"/>
    </xf>
    <xf numFmtId="0" fontId="11" fillId="0" borderId="0" xfId="1" applyFont="1" applyBorder="1" applyAlignment="1">
      <alignment horizontal="left" vertical="top"/>
      <protection locked="0"/>
    </xf>
    <xf numFmtId="0" fontId="11" fillId="0" borderId="34" xfId="1" applyFont="1" applyBorder="1" applyAlignment="1">
      <alignment vertical="top"/>
      <protection locked="0"/>
    </xf>
    <xf numFmtId="0" fontId="11" fillId="0" borderId="33" xfId="1" applyFont="1" applyBorder="1" applyAlignment="1">
      <alignment vertical="top"/>
      <protection locked="0"/>
    </xf>
    <xf numFmtId="0" fontId="11" fillId="0" borderId="35" xfId="1" applyFont="1" applyBorder="1" applyAlignment="1">
      <alignment vertical="top"/>
      <protection locked="0"/>
    </xf>
    <xf numFmtId="0" fontId="21" fillId="0" borderId="0" xfId="0" applyFont="1" applyAlignment="1">
      <alignment horizontal="left" vertical="top" wrapText="1"/>
    </xf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Border="1" applyAlignment="1">
      <alignment horizontal="left" vertical="center"/>
    </xf>
    <xf numFmtId="0" fontId="0" fillId="0" borderId="0" xfId="0" applyBorder="1"/>
    <xf numFmtId="0" fontId="29" fillId="0" borderId="0" xfId="0" applyFont="1" applyAlignment="1">
      <alignment horizontal="left" vertical="center" wrapText="1"/>
    </xf>
    <xf numFmtId="0" fontId="30" fillId="0" borderId="0" xfId="0" applyFont="1" applyAlignment="1">
      <alignment vertical="center"/>
    </xf>
    <xf numFmtId="4" fontId="26" fillId="0" borderId="0" xfId="0" applyNumberFormat="1" applyFont="1" applyAlignment="1">
      <alignment horizontal="right" vertical="center"/>
    </xf>
    <xf numFmtId="4" fontId="26" fillId="0" borderId="0" xfId="0" applyNumberFormat="1" applyFont="1" applyAlignment="1">
      <alignment vertical="center"/>
    </xf>
    <xf numFmtId="0" fontId="2" fillId="6" borderId="8" xfId="0" applyFont="1" applyFill="1" applyBorder="1" applyAlignment="1">
      <alignment horizontal="center" vertical="center"/>
    </xf>
    <xf numFmtId="0" fontId="0" fillId="6" borderId="9" xfId="0" applyFont="1" applyFill="1" applyBorder="1" applyAlignment="1">
      <alignment vertical="center"/>
    </xf>
    <xf numFmtId="4" fontId="21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3" fillId="5" borderId="9" xfId="0" applyFont="1" applyFill="1" applyBorder="1" applyAlignment="1">
      <alignment horizontal="left" vertical="center"/>
    </xf>
    <xf numFmtId="0" fontId="0" fillId="5" borderId="9" xfId="0" applyFont="1" applyFill="1" applyBorder="1" applyAlignment="1">
      <alignment vertical="center"/>
    </xf>
    <xf numFmtId="4" fontId="3" fillId="5" borderId="9" xfId="0" applyNumberFormat="1" applyFont="1" applyFill="1" applyBorder="1" applyAlignment="1">
      <alignment vertical="center"/>
    </xf>
    <xf numFmtId="0" fontId="0" fillId="5" borderId="10" xfId="0" applyFont="1" applyFill="1" applyBorder="1" applyAlignment="1">
      <alignment vertical="center"/>
    </xf>
    <xf numFmtId="0" fontId="3" fillId="0" borderId="0" xfId="0" applyFont="1" applyBorder="1" applyAlignment="1">
      <alignment horizontal="left" vertical="top" wrapText="1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4" fontId="23" fillId="0" borderId="7" xfId="0" applyNumberFormat="1" applyFont="1" applyBorder="1" applyAlignment="1">
      <alignment vertical="center"/>
    </xf>
    <xf numFmtId="0" fontId="0" fillId="0" borderId="7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0" fontId="0" fillId="0" borderId="0" xfId="0" applyFont="1" applyBorder="1" applyAlignment="1">
      <alignment vertical="center"/>
    </xf>
    <xf numFmtId="164" fontId="1" fillId="0" borderId="0" xfId="0" applyNumberFormat="1" applyFont="1" applyBorder="1" applyAlignment="1">
      <alignment horizontal="center" vertical="center"/>
    </xf>
    <xf numFmtId="0" fontId="17" fillId="3" borderId="0" xfId="0" applyFont="1" applyFill="1" applyAlignment="1">
      <alignment horizontal="center" vertical="center"/>
    </xf>
    <xf numFmtId="4" fontId="30" fillId="0" borderId="0" xfId="0" applyNumberFormat="1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/>
    </xf>
    <xf numFmtId="0" fontId="25" fillId="0" borderId="14" xfId="0" applyFont="1" applyBorder="1" applyAlignment="1">
      <alignment horizontal="center" vertical="center"/>
    </xf>
    <xf numFmtId="0" fontId="0" fillId="0" borderId="15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2" fillId="6" borderId="9" xfId="0" applyFont="1" applyFill="1" applyBorder="1" applyAlignment="1">
      <alignment horizontal="center" vertical="center"/>
    </xf>
    <xf numFmtId="0" fontId="2" fillId="6" borderId="9" xfId="0" applyFont="1" applyFill="1" applyBorder="1" applyAlignment="1">
      <alignment horizontal="right" vertical="center"/>
    </xf>
    <xf numFmtId="0" fontId="22" fillId="0" borderId="0" xfId="0" applyFont="1" applyBorder="1" applyAlignment="1" applyProtection="1">
      <alignment horizontal="left" vertical="center" wrapText="1"/>
      <protection locked="0"/>
    </xf>
    <xf numFmtId="0" fontId="20" fillId="0" borderId="0" xfId="0" applyFont="1" applyAlignment="1">
      <alignment horizontal="left" vertical="center" wrapText="1"/>
    </xf>
    <xf numFmtId="0" fontId="13" fillId="2" borderId="0" xfId="0" applyFont="1" applyFill="1" applyAlignment="1">
      <alignment vertical="center"/>
    </xf>
    <xf numFmtId="0" fontId="20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1" fillId="0" borderId="0" xfId="1" applyFont="1" applyBorder="1" applyAlignment="1">
      <alignment horizontal="left" vertical="top"/>
      <protection locked="0"/>
    </xf>
    <xf numFmtId="0" fontId="39" fillId="0" borderId="0" xfId="1" applyFont="1" applyBorder="1" applyAlignment="1">
      <alignment horizontal="center" vertical="center" wrapText="1"/>
      <protection locked="0"/>
    </xf>
    <xf numFmtId="0" fontId="40" fillId="0" borderId="33" xfId="1" applyFont="1" applyBorder="1" applyAlignment="1">
      <alignment horizontal="left"/>
      <protection locked="0"/>
    </xf>
    <xf numFmtId="0" fontId="41" fillId="0" borderId="0" xfId="1" applyFont="1" applyBorder="1" applyAlignment="1">
      <alignment horizontal="left" vertical="center"/>
      <protection locked="0"/>
    </xf>
    <xf numFmtId="0" fontId="39" fillId="0" borderId="0" xfId="1" applyFont="1" applyBorder="1" applyAlignment="1">
      <alignment horizontal="center" vertical="center"/>
      <protection locked="0"/>
    </xf>
    <xf numFmtId="49" fontId="41" fillId="0" borderId="0" xfId="1" applyNumberFormat="1" applyFont="1" applyBorder="1" applyAlignment="1">
      <alignment horizontal="left" vertical="center" wrapText="1"/>
      <protection locked="0"/>
    </xf>
    <xf numFmtId="0" fontId="41" fillId="0" borderId="0" xfId="1" applyFont="1" applyBorder="1" applyAlignment="1">
      <alignment horizontal="left" vertical="center" wrapText="1"/>
      <protection locked="0"/>
    </xf>
    <xf numFmtId="0" fontId="40" fillId="0" borderId="33" xfId="1" applyFont="1" applyBorder="1" applyAlignment="1">
      <alignment horizontal="left" wrapText="1"/>
      <protection locked="0"/>
    </xf>
  </cellXfs>
  <cellStyles count="3">
    <cellStyle name="Hypertextový odkaz" xfId="2" builtinId="8"/>
    <cellStyle name="Normální" xfId="0" builtinId="0" customBuiltin="1"/>
    <cellStyle name="Normální 2" xfId="1" xr:uid="{00000000-0005-0000-0000-000001000000}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266700</xdr:colOff>
      <xdr:row>1</xdr:row>
      <xdr:rowOff>0</xdr:rowOff>
    </xdr:to>
    <xdr:pic>
      <xdr:nvPicPr>
        <xdr:cNvPr id="3" name="Obrázek 2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0" y="0"/>
          <a:ext cx="266700" cy="2667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276225</xdr:colOff>
      <xdr:row>1</xdr:row>
      <xdr:rowOff>0</xdr:rowOff>
    </xdr:to>
    <xdr:pic>
      <xdr:nvPicPr>
        <xdr:cNvPr id="3" name="Obrázek 2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0" y="0"/>
          <a:ext cx="276225" cy="2762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54"/>
  <sheetViews>
    <sheetView showGridLines="0" tabSelected="1" workbookViewId="0">
      <pane ySplit="1" topLeftCell="A24" activePane="bottomLeft" state="frozen"/>
      <selection pane="bottomLeft" activeCell="E20" sqref="E20:P20"/>
    </sheetView>
  </sheetViews>
  <sheetFormatPr defaultRowHeight="13.5" x14ac:dyDescent="0.3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91" width="9.33203125" hidden="1"/>
  </cols>
  <sheetData>
    <row r="1" spans="1:74" ht="21.4" customHeight="1" x14ac:dyDescent="0.3">
      <c r="A1" s="15" t="s">
        <v>0</v>
      </c>
      <c r="B1" s="16"/>
      <c r="C1" s="16"/>
      <c r="D1" s="17" t="s">
        <v>1</v>
      </c>
      <c r="E1" s="16"/>
      <c r="F1" s="16"/>
      <c r="G1" s="16"/>
      <c r="H1" s="16"/>
      <c r="I1" s="16"/>
      <c r="J1" s="16"/>
      <c r="K1" s="18" t="s">
        <v>2</v>
      </c>
      <c r="L1" s="18"/>
      <c r="M1" s="18"/>
      <c r="N1" s="18"/>
      <c r="O1" s="18"/>
      <c r="P1" s="18"/>
      <c r="Q1" s="18"/>
      <c r="R1" s="18"/>
      <c r="S1" s="18"/>
      <c r="T1" s="16"/>
      <c r="U1" s="16"/>
      <c r="V1" s="16"/>
      <c r="W1" s="18" t="s">
        <v>3</v>
      </c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9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1" t="s">
        <v>4</v>
      </c>
      <c r="BB1" s="21" t="s">
        <v>5</v>
      </c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  <c r="BT1" s="22" t="s">
        <v>6</v>
      </c>
      <c r="BU1" s="22" t="s">
        <v>6</v>
      </c>
      <c r="BV1" s="22" t="s">
        <v>7</v>
      </c>
    </row>
    <row r="2" spans="1:74" ht="36.950000000000003" customHeight="1" x14ac:dyDescent="0.3">
      <c r="AR2" s="328" t="s">
        <v>8</v>
      </c>
      <c r="AS2" s="304"/>
      <c r="AT2" s="304"/>
      <c r="AU2" s="304"/>
      <c r="AV2" s="304"/>
      <c r="AW2" s="304"/>
      <c r="AX2" s="304"/>
      <c r="AY2" s="304"/>
      <c r="AZ2" s="304"/>
      <c r="BA2" s="304"/>
      <c r="BB2" s="304"/>
      <c r="BC2" s="304"/>
      <c r="BD2" s="304"/>
      <c r="BE2" s="304"/>
      <c r="BS2" s="23" t="s">
        <v>9</v>
      </c>
      <c r="BT2" s="23" t="s">
        <v>10</v>
      </c>
    </row>
    <row r="3" spans="1:74" ht="6.95" customHeight="1" x14ac:dyDescent="0.3">
      <c r="B3" s="24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  <c r="AA3" s="25"/>
      <c r="AB3" s="25"/>
      <c r="AC3" s="25"/>
      <c r="AD3" s="25"/>
      <c r="AE3" s="25"/>
      <c r="AF3" s="25"/>
      <c r="AG3" s="25"/>
      <c r="AH3" s="25"/>
      <c r="AI3" s="25"/>
      <c r="AJ3" s="25"/>
      <c r="AK3" s="25"/>
      <c r="AL3" s="25"/>
      <c r="AM3" s="25"/>
      <c r="AN3" s="25"/>
      <c r="AO3" s="25"/>
      <c r="AP3" s="25"/>
      <c r="AQ3" s="26"/>
      <c r="BS3" s="23" t="s">
        <v>9</v>
      </c>
      <c r="BT3" s="23" t="s">
        <v>11</v>
      </c>
    </row>
    <row r="4" spans="1:74" ht="36.950000000000003" customHeight="1" x14ac:dyDescent="0.3">
      <c r="B4" s="27"/>
      <c r="C4" s="28"/>
      <c r="D4" s="29" t="s">
        <v>12</v>
      </c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  <c r="V4" s="28"/>
      <c r="W4" s="28"/>
      <c r="X4" s="28"/>
      <c r="Y4" s="28"/>
      <c r="Z4" s="28"/>
      <c r="AA4" s="28"/>
      <c r="AB4" s="28"/>
      <c r="AC4" s="28"/>
      <c r="AD4" s="28"/>
      <c r="AE4" s="28"/>
      <c r="AF4" s="28"/>
      <c r="AG4" s="28"/>
      <c r="AH4" s="28"/>
      <c r="AI4" s="28"/>
      <c r="AJ4" s="28"/>
      <c r="AK4" s="28"/>
      <c r="AL4" s="28"/>
      <c r="AM4" s="28"/>
      <c r="AN4" s="28"/>
      <c r="AO4" s="28"/>
      <c r="AP4" s="28"/>
      <c r="AQ4" s="30"/>
      <c r="AS4" s="31" t="s">
        <v>13</v>
      </c>
      <c r="BE4" s="32" t="s">
        <v>14</v>
      </c>
      <c r="BS4" s="23" t="s">
        <v>15</v>
      </c>
    </row>
    <row r="5" spans="1:74" ht="14.45" customHeight="1" x14ac:dyDescent="0.3">
      <c r="B5" s="27"/>
      <c r="C5" s="28"/>
      <c r="D5" s="33" t="s">
        <v>16</v>
      </c>
      <c r="E5" s="28"/>
      <c r="F5" s="28"/>
      <c r="G5" s="28"/>
      <c r="H5" s="28"/>
      <c r="I5" s="28"/>
      <c r="J5" s="28"/>
      <c r="K5" s="307" t="s">
        <v>17</v>
      </c>
      <c r="L5" s="308"/>
      <c r="M5" s="308"/>
      <c r="N5" s="308"/>
      <c r="O5" s="308"/>
      <c r="P5" s="308"/>
      <c r="Q5" s="308"/>
      <c r="R5" s="308"/>
      <c r="S5" s="308"/>
      <c r="T5" s="308"/>
      <c r="U5" s="308"/>
      <c r="V5" s="308"/>
      <c r="W5" s="308"/>
      <c r="X5" s="308"/>
      <c r="Y5" s="308"/>
      <c r="Z5" s="308"/>
      <c r="AA5" s="308"/>
      <c r="AB5" s="308"/>
      <c r="AC5" s="308"/>
      <c r="AD5" s="308"/>
      <c r="AE5" s="308"/>
      <c r="AF5" s="308"/>
      <c r="AG5" s="308"/>
      <c r="AH5" s="308"/>
      <c r="AI5" s="308"/>
      <c r="AJ5" s="308"/>
      <c r="AK5" s="308"/>
      <c r="AL5" s="308"/>
      <c r="AM5" s="308"/>
      <c r="AN5" s="308"/>
      <c r="AO5" s="308"/>
      <c r="AP5" s="28"/>
      <c r="AQ5" s="30"/>
      <c r="BE5" s="303" t="s">
        <v>18</v>
      </c>
      <c r="BS5" s="23" t="s">
        <v>9</v>
      </c>
    </row>
    <row r="6" spans="1:74" ht="36.950000000000003" customHeight="1" x14ac:dyDescent="0.3">
      <c r="B6" s="27"/>
      <c r="C6" s="28"/>
      <c r="D6" s="35" t="s">
        <v>19</v>
      </c>
      <c r="E6" s="28"/>
      <c r="F6" s="28"/>
      <c r="G6" s="28"/>
      <c r="H6" s="28"/>
      <c r="I6" s="28"/>
      <c r="J6" s="28"/>
      <c r="K6" s="321" t="s">
        <v>20</v>
      </c>
      <c r="L6" s="308"/>
      <c r="M6" s="308"/>
      <c r="N6" s="308"/>
      <c r="O6" s="308"/>
      <c r="P6" s="308"/>
      <c r="Q6" s="308"/>
      <c r="R6" s="308"/>
      <c r="S6" s="308"/>
      <c r="T6" s="308"/>
      <c r="U6" s="308"/>
      <c r="V6" s="308"/>
      <c r="W6" s="308"/>
      <c r="X6" s="308"/>
      <c r="Y6" s="308"/>
      <c r="Z6" s="308"/>
      <c r="AA6" s="308"/>
      <c r="AB6" s="308"/>
      <c r="AC6" s="308"/>
      <c r="AD6" s="308"/>
      <c r="AE6" s="308"/>
      <c r="AF6" s="308"/>
      <c r="AG6" s="308"/>
      <c r="AH6" s="308"/>
      <c r="AI6" s="308"/>
      <c r="AJ6" s="308"/>
      <c r="AK6" s="308"/>
      <c r="AL6" s="308"/>
      <c r="AM6" s="308"/>
      <c r="AN6" s="308"/>
      <c r="AO6" s="308"/>
      <c r="AP6" s="28"/>
      <c r="AQ6" s="30"/>
      <c r="BE6" s="304"/>
      <c r="BS6" s="23" t="s">
        <v>21</v>
      </c>
    </row>
    <row r="7" spans="1:74" ht="14.45" customHeight="1" x14ac:dyDescent="0.3">
      <c r="B7" s="27"/>
      <c r="C7" s="28"/>
      <c r="D7" s="36" t="s">
        <v>22</v>
      </c>
      <c r="E7" s="28"/>
      <c r="F7" s="28"/>
      <c r="G7" s="28"/>
      <c r="H7" s="28"/>
      <c r="I7" s="28"/>
      <c r="J7" s="28"/>
      <c r="K7" s="34" t="s">
        <v>5</v>
      </c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36" t="s">
        <v>23</v>
      </c>
      <c r="AL7" s="28"/>
      <c r="AM7" s="28"/>
      <c r="AN7" s="34" t="s">
        <v>5</v>
      </c>
      <c r="AO7" s="28"/>
      <c r="AP7" s="28"/>
      <c r="AQ7" s="30"/>
      <c r="BE7" s="304"/>
      <c r="BS7" s="23" t="s">
        <v>24</v>
      </c>
    </row>
    <row r="8" spans="1:74" ht="14.45" customHeight="1" x14ac:dyDescent="0.3">
      <c r="B8" s="27"/>
      <c r="C8" s="28"/>
      <c r="D8" s="36" t="s">
        <v>25</v>
      </c>
      <c r="E8" s="28"/>
      <c r="F8" s="28"/>
      <c r="G8" s="28"/>
      <c r="H8" s="28"/>
      <c r="I8" s="28"/>
      <c r="J8" s="28"/>
      <c r="K8" s="34" t="s">
        <v>26</v>
      </c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  <c r="AF8" s="28"/>
      <c r="AG8" s="28"/>
      <c r="AH8" s="28"/>
      <c r="AI8" s="28"/>
      <c r="AJ8" s="28"/>
      <c r="AK8" s="36" t="s">
        <v>27</v>
      </c>
      <c r="AL8" s="28"/>
      <c r="AM8" s="28"/>
      <c r="AN8" s="37" t="s">
        <v>28</v>
      </c>
      <c r="AO8" s="28"/>
      <c r="AP8" s="28"/>
      <c r="AQ8" s="30"/>
      <c r="BE8" s="304"/>
      <c r="BS8" s="23" t="s">
        <v>29</v>
      </c>
    </row>
    <row r="9" spans="1:74" ht="14.45" customHeight="1" x14ac:dyDescent="0.3">
      <c r="B9" s="27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  <c r="AF9" s="28"/>
      <c r="AG9" s="28"/>
      <c r="AH9" s="28"/>
      <c r="AI9" s="28"/>
      <c r="AJ9" s="28"/>
      <c r="AK9" s="28"/>
      <c r="AL9" s="28"/>
      <c r="AM9" s="28"/>
      <c r="AN9" s="28"/>
      <c r="AO9" s="28"/>
      <c r="AP9" s="28"/>
      <c r="AQ9" s="30"/>
      <c r="BE9" s="304"/>
      <c r="BS9" s="23" t="s">
        <v>30</v>
      </c>
    </row>
    <row r="10" spans="1:74" ht="14.45" customHeight="1" x14ac:dyDescent="0.3">
      <c r="B10" s="27"/>
      <c r="C10" s="28"/>
      <c r="D10" s="36" t="s">
        <v>31</v>
      </c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  <c r="AF10" s="28"/>
      <c r="AG10" s="28"/>
      <c r="AH10" s="28"/>
      <c r="AI10" s="28"/>
      <c r="AJ10" s="28"/>
      <c r="AK10" s="36" t="s">
        <v>32</v>
      </c>
      <c r="AL10" s="28"/>
      <c r="AM10" s="28"/>
      <c r="AN10" s="34" t="s">
        <v>5</v>
      </c>
      <c r="AO10" s="28"/>
      <c r="AP10" s="28"/>
      <c r="AQ10" s="30"/>
      <c r="BE10" s="304"/>
      <c r="BS10" s="23" t="s">
        <v>21</v>
      </c>
    </row>
    <row r="11" spans="1:74" ht="18.399999999999999" customHeight="1" x14ac:dyDescent="0.3">
      <c r="B11" s="27"/>
      <c r="C11" s="28"/>
      <c r="D11" s="28"/>
      <c r="E11" s="34" t="s">
        <v>33</v>
      </c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  <c r="AF11" s="28"/>
      <c r="AG11" s="28"/>
      <c r="AH11" s="28"/>
      <c r="AI11" s="28"/>
      <c r="AJ11" s="28"/>
      <c r="AK11" s="36" t="s">
        <v>34</v>
      </c>
      <c r="AL11" s="28"/>
      <c r="AM11" s="28"/>
      <c r="AN11" s="34" t="s">
        <v>5</v>
      </c>
      <c r="AO11" s="28"/>
      <c r="AP11" s="28"/>
      <c r="AQ11" s="30"/>
      <c r="BE11" s="304"/>
      <c r="BS11" s="23" t="s">
        <v>21</v>
      </c>
    </row>
    <row r="12" spans="1:74" ht="6.95" customHeight="1" x14ac:dyDescent="0.3">
      <c r="B12" s="27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  <c r="AK12" s="28"/>
      <c r="AL12" s="28"/>
      <c r="AM12" s="28"/>
      <c r="AN12" s="28"/>
      <c r="AO12" s="28"/>
      <c r="AP12" s="28"/>
      <c r="AQ12" s="30"/>
      <c r="BE12" s="304"/>
      <c r="BS12" s="23" t="s">
        <v>21</v>
      </c>
    </row>
    <row r="13" spans="1:74" ht="14.45" customHeight="1" x14ac:dyDescent="0.3">
      <c r="B13" s="27"/>
      <c r="C13" s="28"/>
      <c r="D13" s="36" t="s">
        <v>35</v>
      </c>
      <c r="E13" s="28"/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  <c r="AF13" s="28"/>
      <c r="AG13" s="28"/>
      <c r="AH13" s="28"/>
      <c r="AI13" s="28"/>
      <c r="AJ13" s="28"/>
      <c r="AK13" s="36" t="s">
        <v>32</v>
      </c>
      <c r="AL13" s="28"/>
      <c r="AM13" s="28"/>
      <c r="AN13" s="38" t="s">
        <v>36</v>
      </c>
      <c r="AO13" s="28"/>
      <c r="AP13" s="28"/>
      <c r="AQ13" s="30"/>
      <c r="BE13" s="304"/>
      <c r="BS13" s="23" t="s">
        <v>21</v>
      </c>
    </row>
    <row r="14" spans="1:74" ht="15" x14ac:dyDescent="0.3">
      <c r="B14" s="27"/>
      <c r="C14" s="28"/>
      <c r="D14" s="28"/>
      <c r="E14" s="322" t="s">
        <v>36</v>
      </c>
      <c r="F14" s="308"/>
      <c r="G14" s="308"/>
      <c r="H14" s="308"/>
      <c r="I14" s="308"/>
      <c r="J14" s="308"/>
      <c r="K14" s="308"/>
      <c r="L14" s="308"/>
      <c r="M14" s="308"/>
      <c r="N14" s="308"/>
      <c r="O14" s="308"/>
      <c r="P14" s="308"/>
      <c r="Q14" s="308"/>
      <c r="R14" s="308"/>
      <c r="S14" s="308"/>
      <c r="T14" s="308"/>
      <c r="U14" s="308"/>
      <c r="V14" s="308"/>
      <c r="W14" s="308"/>
      <c r="X14" s="308"/>
      <c r="Y14" s="308"/>
      <c r="Z14" s="308"/>
      <c r="AA14" s="308"/>
      <c r="AB14" s="308"/>
      <c r="AC14" s="308"/>
      <c r="AD14" s="308"/>
      <c r="AE14" s="308"/>
      <c r="AF14" s="308"/>
      <c r="AG14" s="308"/>
      <c r="AH14" s="308"/>
      <c r="AI14" s="308"/>
      <c r="AJ14" s="308"/>
      <c r="AK14" s="36" t="s">
        <v>34</v>
      </c>
      <c r="AL14" s="28"/>
      <c r="AM14" s="28"/>
      <c r="AN14" s="38" t="s">
        <v>36</v>
      </c>
      <c r="AO14" s="28"/>
      <c r="AP14" s="28"/>
      <c r="AQ14" s="30"/>
      <c r="BE14" s="304"/>
      <c r="BS14" s="23" t="s">
        <v>21</v>
      </c>
    </row>
    <row r="15" spans="1:74" ht="6.95" customHeight="1" x14ac:dyDescent="0.3">
      <c r="B15" s="27"/>
      <c r="C15" s="28"/>
      <c r="D15" s="28"/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  <c r="AF15" s="28"/>
      <c r="AG15" s="28"/>
      <c r="AH15" s="28"/>
      <c r="AI15" s="28"/>
      <c r="AJ15" s="28"/>
      <c r="AK15" s="28"/>
      <c r="AL15" s="28"/>
      <c r="AM15" s="28"/>
      <c r="AN15" s="28"/>
      <c r="AO15" s="28"/>
      <c r="AP15" s="28"/>
      <c r="AQ15" s="30"/>
      <c r="BE15" s="304"/>
      <c r="BS15" s="23" t="s">
        <v>6</v>
      </c>
    </row>
    <row r="16" spans="1:74" ht="14.45" customHeight="1" x14ac:dyDescent="0.3">
      <c r="B16" s="27"/>
      <c r="C16" s="28"/>
      <c r="D16" s="36" t="s">
        <v>37</v>
      </c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  <c r="AF16" s="28"/>
      <c r="AG16" s="28"/>
      <c r="AH16" s="28"/>
      <c r="AI16" s="28"/>
      <c r="AJ16" s="28"/>
      <c r="AK16" s="36" t="s">
        <v>32</v>
      </c>
      <c r="AL16" s="28"/>
      <c r="AM16" s="28"/>
      <c r="AN16" s="34" t="s">
        <v>5</v>
      </c>
      <c r="AO16" s="28"/>
      <c r="AP16" s="28"/>
      <c r="AQ16" s="30"/>
      <c r="BE16" s="304"/>
      <c r="BS16" s="23" t="s">
        <v>6</v>
      </c>
    </row>
    <row r="17" spans="2:71" ht="18.399999999999999" customHeight="1" x14ac:dyDescent="0.3">
      <c r="B17" s="27"/>
      <c r="C17" s="28"/>
      <c r="D17" s="28"/>
      <c r="E17" s="34" t="s">
        <v>38</v>
      </c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  <c r="AF17" s="28"/>
      <c r="AG17" s="28"/>
      <c r="AH17" s="28"/>
      <c r="AI17" s="28"/>
      <c r="AJ17" s="28"/>
      <c r="AK17" s="36" t="s">
        <v>34</v>
      </c>
      <c r="AL17" s="28"/>
      <c r="AM17" s="28"/>
      <c r="AN17" s="34" t="s">
        <v>5</v>
      </c>
      <c r="AO17" s="28"/>
      <c r="AP17" s="28"/>
      <c r="AQ17" s="30"/>
      <c r="BE17" s="304"/>
      <c r="BS17" s="23" t="s">
        <v>39</v>
      </c>
    </row>
    <row r="18" spans="2:71" ht="6" customHeight="1" x14ac:dyDescent="0.3">
      <c r="B18" s="27"/>
      <c r="C18" s="28"/>
      <c r="D18" s="28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8"/>
      <c r="R18" s="2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  <c r="AF18" s="28"/>
      <c r="AG18" s="28"/>
      <c r="AH18" s="28"/>
      <c r="AI18" s="28"/>
      <c r="AJ18" s="28"/>
      <c r="AK18" s="28"/>
      <c r="AL18" s="28"/>
      <c r="AM18" s="28"/>
      <c r="AN18" s="28"/>
      <c r="AO18" s="28"/>
      <c r="AP18" s="28"/>
      <c r="AQ18" s="30"/>
      <c r="BE18" s="304"/>
      <c r="BS18" s="23" t="s">
        <v>9</v>
      </c>
    </row>
    <row r="19" spans="2:71" ht="14.25" hidden="1" customHeight="1" x14ac:dyDescent="0.3">
      <c r="B19" s="27"/>
      <c r="C19" s="28"/>
      <c r="D19" s="36" t="s">
        <v>40</v>
      </c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  <c r="AF19" s="28"/>
      <c r="AG19" s="28"/>
      <c r="AH19" s="28"/>
      <c r="AI19" s="28"/>
      <c r="AJ19" s="28"/>
      <c r="AK19" s="28"/>
      <c r="AL19" s="28"/>
      <c r="AM19" s="28"/>
      <c r="AN19" s="28"/>
      <c r="AO19" s="28"/>
      <c r="AP19" s="28"/>
      <c r="AQ19" s="30"/>
      <c r="BE19" s="304"/>
      <c r="BS19" s="23" t="s">
        <v>9</v>
      </c>
    </row>
    <row r="20" spans="2:71" ht="57.75" customHeight="1" x14ac:dyDescent="0.3">
      <c r="B20" s="27"/>
      <c r="C20" s="28"/>
      <c r="D20" s="28"/>
      <c r="E20" s="339" t="s">
        <v>41</v>
      </c>
      <c r="F20" s="339"/>
      <c r="G20" s="339"/>
      <c r="H20" s="339"/>
      <c r="I20" s="339"/>
      <c r="J20" s="339"/>
      <c r="K20" s="339"/>
      <c r="L20" s="339"/>
      <c r="M20" s="339"/>
      <c r="N20" s="339"/>
      <c r="O20" s="339"/>
      <c r="P20" s="339"/>
      <c r="Q20" s="339"/>
      <c r="R20" s="339"/>
      <c r="S20" s="339"/>
      <c r="T20" s="339"/>
      <c r="U20" s="339"/>
      <c r="V20" s="339"/>
      <c r="W20" s="339"/>
      <c r="X20" s="339"/>
      <c r="Y20" s="339"/>
      <c r="Z20" s="339"/>
      <c r="AA20" s="339"/>
      <c r="AB20" s="339"/>
      <c r="AC20" s="339"/>
      <c r="AD20" s="339"/>
      <c r="AE20" s="339"/>
      <c r="AF20" s="339"/>
      <c r="AG20" s="339"/>
      <c r="AH20" s="339"/>
      <c r="AI20" s="339"/>
      <c r="AJ20" s="339"/>
      <c r="AK20" s="339"/>
      <c r="AL20" s="339"/>
      <c r="AM20" s="339"/>
      <c r="AN20" s="339"/>
      <c r="AO20" s="28"/>
      <c r="AP20" s="28"/>
      <c r="AQ20" s="30"/>
      <c r="BE20" s="304"/>
      <c r="BS20" s="23" t="s">
        <v>6</v>
      </c>
    </row>
    <row r="21" spans="2:71" ht="6.95" customHeight="1" x14ac:dyDescent="0.3">
      <c r="B21" s="27"/>
      <c r="C21" s="28"/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8"/>
      <c r="O21" s="28"/>
      <c r="P21" s="28"/>
      <c r="Q21" s="28"/>
      <c r="R21" s="2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  <c r="AF21" s="28"/>
      <c r="AG21" s="28"/>
      <c r="AH21" s="28"/>
      <c r="AI21" s="28"/>
      <c r="AJ21" s="28"/>
      <c r="AK21" s="28"/>
      <c r="AL21" s="28"/>
      <c r="AM21" s="28"/>
      <c r="AN21" s="28"/>
      <c r="AO21" s="28"/>
      <c r="AP21" s="28"/>
      <c r="AQ21" s="30"/>
      <c r="BE21" s="304"/>
    </row>
    <row r="22" spans="2:71" ht="6.95" customHeight="1" x14ac:dyDescent="0.3">
      <c r="B22" s="27"/>
      <c r="C22" s="28"/>
      <c r="D22" s="39"/>
      <c r="E22" s="39"/>
      <c r="F22" s="39"/>
      <c r="G22" s="39"/>
      <c r="H22" s="39"/>
      <c r="I22" s="39"/>
      <c r="J22" s="39"/>
      <c r="K22" s="39"/>
      <c r="L22" s="39"/>
      <c r="M22" s="39"/>
      <c r="N22" s="39"/>
      <c r="O22" s="39"/>
      <c r="P22" s="39"/>
      <c r="Q22" s="39"/>
      <c r="R22" s="39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  <c r="AF22" s="39"/>
      <c r="AG22" s="39"/>
      <c r="AH22" s="39"/>
      <c r="AI22" s="39"/>
      <c r="AJ22" s="39"/>
      <c r="AK22" s="39"/>
      <c r="AL22" s="39"/>
      <c r="AM22" s="39"/>
      <c r="AN22" s="39"/>
      <c r="AO22" s="39"/>
      <c r="AP22" s="28"/>
      <c r="AQ22" s="30"/>
      <c r="BE22" s="304"/>
    </row>
    <row r="23" spans="2:71" s="1" customFormat="1" ht="25.9" customHeight="1" x14ac:dyDescent="0.3">
      <c r="B23" s="40"/>
      <c r="C23" s="41"/>
      <c r="D23" s="42" t="s">
        <v>42</v>
      </c>
      <c r="E23" s="43"/>
      <c r="F23" s="43"/>
      <c r="G23" s="43"/>
      <c r="H23" s="43"/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3"/>
      <c r="AI23" s="43"/>
      <c r="AJ23" s="43"/>
      <c r="AK23" s="323">
        <f>ROUND(AG51,2)</f>
        <v>108099.36</v>
      </c>
      <c r="AL23" s="324"/>
      <c r="AM23" s="324"/>
      <c r="AN23" s="324"/>
      <c r="AO23" s="324"/>
      <c r="AP23" s="41"/>
      <c r="AQ23" s="44"/>
      <c r="BE23" s="305"/>
    </row>
    <row r="24" spans="2:71" s="1" customFormat="1" ht="6.95" customHeight="1" x14ac:dyDescent="0.3">
      <c r="B24" s="40"/>
      <c r="C24" s="41"/>
      <c r="D24" s="41"/>
      <c r="E24" s="41"/>
      <c r="F24" s="41"/>
      <c r="G24" s="41"/>
      <c r="H24" s="41"/>
      <c r="I24" s="41"/>
      <c r="J24" s="41"/>
      <c r="K24" s="41"/>
      <c r="L24" s="41"/>
      <c r="M24" s="41"/>
      <c r="N24" s="41"/>
      <c r="O24" s="41"/>
      <c r="P24" s="41"/>
      <c r="Q24" s="41"/>
      <c r="R24" s="41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  <c r="AF24" s="41"/>
      <c r="AG24" s="41"/>
      <c r="AH24" s="41"/>
      <c r="AI24" s="41"/>
      <c r="AJ24" s="41"/>
      <c r="AK24" s="41"/>
      <c r="AL24" s="41"/>
      <c r="AM24" s="41"/>
      <c r="AN24" s="41"/>
      <c r="AO24" s="41"/>
      <c r="AP24" s="41"/>
      <c r="AQ24" s="44"/>
      <c r="BE24" s="305"/>
    </row>
    <row r="25" spans="2:71" s="1" customFormat="1" x14ac:dyDescent="0.3">
      <c r="B25" s="40"/>
      <c r="C25" s="41"/>
      <c r="D25" s="41"/>
      <c r="E25" s="41"/>
      <c r="F25" s="41"/>
      <c r="G25" s="41"/>
      <c r="H25" s="41"/>
      <c r="I25" s="41"/>
      <c r="J25" s="41"/>
      <c r="K25" s="41"/>
      <c r="L25" s="325" t="s">
        <v>43</v>
      </c>
      <c r="M25" s="326"/>
      <c r="N25" s="326"/>
      <c r="O25" s="326"/>
      <c r="P25" s="41"/>
      <c r="Q25" s="41"/>
      <c r="R25" s="41"/>
      <c r="S25" s="41"/>
      <c r="T25" s="41"/>
      <c r="U25" s="41"/>
      <c r="V25" s="41"/>
      <c r="W25" s="325" t="s">
        <v>44</v>
      </c>
      <c r="X25" s="326"/>
      <c r="Y25" s="326"/>
      <c r="Z25" s="326"/>
      <c r="AA25" s="326"/>
      <c r="AB25" s="326"/>
      <c r="AC25" s="326"/>
      <c r="AD25" s="326"/>
      <c r="AE25" s="326"/>
      <c r="AF25" s="41"/>
      <c r="AG25" s="41"/>
      <c r="AH25" s="41"/>
      <c r="AI25" s="41"/>
      <c r="AJ25" s="41"/>
      <c r="AK25" s="325" t="s">
        <v>45</v>
      </c>
      <c r="AL25" s="326"/>
      <c r="AM25" s="326"/>
      <c r="AN25" s="326"/>
      <c r="AO25" s="326"/>
      <c r="AP25" s="41"/>
      <c r="AQ25" s="44"/>
      <c r="BE25" s="305"/>
    </row>
    <row r="26" spans="2:71" s="2" customFormat="1" ht="14.45" customHeight="1" x14ac:dyDescent="0.3">
      <c r="B26" s="46"/>
      <c r="C26" s="47"/>
      <c r="D26" s="48" t="s">
        <v>46</v>
      </c>
      <c r="E26" s="47"/>
      <c r="F26" s="48" t="s">
        <v>47</v>
      </c>
      <c r="G26" s="47"/>
      <c r="H26" s="47"/>
      <c r="I26" s="47"/>
      <c r="J26" s="47"/>
      <c r="K26" s="47"/>
      <c r="L26" s="327">
        <v>0.21</v>
      </c>
      <c r="M26" s="316"/>
      <c r="N26" s="316"/>
      <c r="O26" s="316"/>
      <c r="P26" s="47"/>
      <c r="Q26" s="47"/>
      <c r="R26" s="47"/>
      <c r="S26" s="47"/>
      <c r="T26" s="47"/>
      <c r="U26" s="47"/>
      <c r="V26" s="47"/>
      <c r="W26" s="315">
        <f>ROUND(AZ51,2)</f>
        <v>108099.36</v>
      </c>
      <c r="X26" s="316"/>
      <c r="Y26" s="316"/>
      <c r="Z26" s="316"/>
      <c r="AA26" s="316"/>
      <c r="AB26" s="316"/>
      <c r="AC26" s="316"/>
      <c r="AD26" s="316"/>
      <c r="AE26" s="316"/>
      <c r="AF26" s="47"/>
      <c r="AG26" s="47"/>
      <c r="AH26" s="47"/>
      <c r="AI26" s="47"/>
      <c r="AJ26" s="47"/>
      <c r="AK26" s="315">
        <f>ROUND(AV51,2)</f>
        <v>22700.87</v>
      </c>
      <c r="AL26" s="316"/>
      <c r="AM26" s="316"/>
      <c r="AN26" s="316"/>
      <c r="AO26" s="316"/>
      <c r="AP26" s="47"/>
      <c r="AQ26" s="49"/>
      <c r="BE26" s="306"/>
    </row>
    <row r="27" spans="2:71" s="2" customFormat="1" ht="14.45" customHeight="1" x14ac:dyDescent="0.3">
      <c r="B27" s="46"/>
      <c r="C27" s="47"/>
      <c r="D27" s="47"/>
      <c r="E27" s="47"/>
      <c r="F27" s="48" t="s">
        <v>48</v>
      </c>
      <c r="G27" s="47"/>
      <c r="H27" s="47"/>
      <c r="I27" s="47"/>
      <c r="J27" s="47"/>
      <c r="K27" s="47"/>
      <c r="L27" s="327">
        <v>0.15</v>
      </c>
      <c r="M27" s="316"/>
      <c r="N27" s="316"/>
      <c r="O27" s="316"/>
      <c r="P27" s="47"/>
      <c r="Q27" s="47"/>
      <c r="R27" s="47"/>
      <c r="S27" s="47"/>
      <c r="T27" s="47"/>
      <c r="U27" s="47"/>
      <c r="V27" s="47"/>
      <c r="W27" s="315">
        <f>ROUND(BA51,2)</f>
        <v>0</v>
      </c>
      <c r="X27" s="316"/>
      <c r="Y27" s="316"/>
      <c r="Z27" s="316"/>
      <c r="AA27" s="316"/>
      <c r="AB27" s="316"/>
      <c r="AC27" s="316"/>
      <c r="AD27" s="316"/>
      <c r="AE27" s="316"/>
      <c r="AF27" s="47"/>
      <c r="AG27" s="47"/>
      <c r="AH27" s="47"/>
      <c r="AI27" s="47"/>
      <c r="AJ27" s="47"/>
      <c r="AK27" s="315">
        <f>ROUND(AW51,2)</f>
        <v>0</v>
      </c>
      <c r="AL27" s="316"/>
      <c r="AM27" s="316"/>
      <c r="AN27" s="316"/>
      <c r="AO27" s="316"/>
      <c r="AP27" s="47"/>
      <c r="AQ27" s="49"/>
      <c r="BE27" s="306"/>
    </row>
    <row r="28" spans="2:71" s="2" customFormat="1" ht="14.45" hidden="1" customHeight="1" x14ac:dyDescent="0.3">
      <c r="B28" s="46"/>
      <c r="C28" s="47"/>
      <c r="D28" s="47"/>
      <c r="E28" s="47"/>
      <c r="F28" s="48" t="s">
        <v>49</v>
      </c>
      <c r="G28" s="47"/>
      <c r="H28" s="47"/>
      <c r="I28" s="47"/>
      <c r="J28" s="47"/>
      <c r="K28" s="47"/>
      <c r="L28" s="327">
        <v>0.21</v>
      </c>
      <c r="M28" s="316"/>
      <c r="N28" s="316"/>
      <c r="O28" s="316"/>
      <c r="P28" s="47"/>
      <c r="Q28" s="47"/>
      <c r="R28" s="47"/>
      <c r="S28" s="47"/>
      <c r="T28" s="47"/>
      <c r="U28" s="47"/>
      <c r="V28" s="47"/>
      <c r="W28" s="315">
        <f>ROUND(BB51,2)</f>
        <v>0</v>
      </c>
      <c r="X28" s="316"/>
      <c r="Y28" s="316"/>
      <c r="Z28" s="316"/>
      <c r="AA28" s="316"/>
      <c r="AB28" s="316"/>
      <c r="AC28" s="316"/>
      <c r="AD28" s="316"/>
      <c r="AE28" s="316"/>
      <c r="AF28" s="47"/>
      <c r="AG28" s="47"/>
      <c r="AH28" s="47"/>
      <c r="AI28" s="47"/>
      <c r="AJ28" s="47"/>
      <c r="AK28" s="315">
        <v>0</v>
      </c>
      <c r="AL28" s="316"/>
      <c r="AM28" s="316"/>
      <c r="AN28" s="316"/>
      <c r="AO28" s="316"/>
      <c r="AP28" s="47"/>
      <c r="AQ28" s="49"/>
      <c r="BE28" s="306"/>
    </row>
    <row r="29" spans="2:71" s="2" customFormat="1" ht="14.45" hidden="1" customHeight="1" x14ac:dyDescent="0.3">
      <c r="B29" s="46"/>
      <c r="C29" s="47"/>
      <c r="D29" s="47"/>
      <c r="E29" s="47"/>
      <c r="F29" s="48" t="s">
        <v>50</v>
      </c>
      <c r="G29" s="47"/>
      <c r="H29" s="47"/>
      <c r="I29" s="47"/>
      <c r="J29" s="47"/>
      <c r="K29" s="47"/>
      <c r="L29" s="327">
        <v>0.15</v>
      </c>
      <c r="M29" s="316"/>
      <c r="N29" s="316"/>
      <c r="O29" s="316"/>
      <c r="P29" s="47"/>
      <c r="Q29" s="47"/>
      <c r="R29" s="47"/>
      <c r="S29" s="47"/>
      <c r="T29" s="47"/>
      <c r="U29" s="47"/>
      <c r="V29" s="47"/>
      <c r="W29" s="315">
        <f>ROUND(BC51,2)</f>
        <v>0</v>
      </c>
      <c r="X29" s="316"/>
      <c r="Y29" s="316"/>
      <c r="Z29" s="316"/>
      <c r="AA29" s="316"/>
      <c r="AB29" s="316"/>
      <c r="AC29" s="316"/>
      <c r="AD29" s="316"/>
      <c r="AE29" s="316"/>
      <c r="AF29" s="47"/>
      <c r="AG29" s="47"/>
      <c r="AH29" s="47"/>
      <c r="AI29" s="47"/>
      <c r="AJ29" s="47"/>
      <c r="AK29" s="315">
        <v>0</v>
      </c>
      <c r="AL29" s="316"/>
      <c r="AM29" s="316"/>
      <c r="AN29" s="316"/>
      <c r="AO29" s="316"/>
      <c r="AP29" s="47"/>
      <c r="AQ29" s="49"/>
      <c r="BE29" s="306"/>
    </row>
    <row r="30" spans="2:71" s="2" customFormat="1" ht="14.45" hidden="1" customHeight="1" x14ac:dyDescent="0.3">
      <c r="B30" s="46"/>
      <c r="C30" s="47"/>
      <c r="D30" s="47"/>
      <c r="E30" s="47"/>
      <c r="F30" s="48" t="s">
        <v>51</v>
      </c>
      <c r="G30" s="47"/>
      <c r="H30" s="47"/>
      <c r="I30" s="47"/>
      <c r="J30" s="47"/>
      <c r="K30" s="47"/>
      <c r="L30" s="327">
        <v>0</v>
      </c>
      <c r="M30" s="316"/>
      <c r="N30" s="316"/>
      <c r="O30" s="316"/>
      <c r="P30" s="47"/>
      <c r="Q30" s="47"/>
      <c r="R30" s="47"/>
      <c r="S30" s="47"/>
      <c r="T30" s="47"/>
      <c r="U30" s="47"/>
      <c r="V30" s="47"/>
      <c r="W30" s="315">
        <f>ROUND(BD51,2)</f>
        <v>0</v>
      </c>
      <c r="X30" s="316"/>
      <c r="Y30" s="316"/>
      <c r="Z30" s="316"/>
      <c r="AA30" s="316"/>
      <c r="AB30" s="316"/>
      <c r="AC30" s="316"/>
      <c r="AD30" s="316"/>
      <c r="AE30" s="316"/>
      <c r="AF30" s="47"/>
      <c r="AG30" s="47"/>
      <c r="AH30" s="47"/>
      <c r="AI30" s="47"/>
      <c r="AJ30" s="47"/>
      <c r="AK30" s="315">
        <v>0</v>
      </c>
      <c r="AL30" s="316"/>
      <c r="AM30" s="316"/>
      <c r="AN30" s="316"/>
      <c r="AO30" s="316"/>
      <c r="AP30" s="47"/>
      <c r="AQ30" s="49"/>
      <c r="BE30" s="306"/>
    </row>
    <row r="31" spans="2:71" s="1" customFormat="1" ht="6.95" customHeight="1" x14ac:dyDescent="0.3">
      <c r="B31" s="40"/>
      <c r="C31" s="41"/>
      <c r="D31" s="41"/>
      <c r="E31" s="41"/>
      <c r="F31" s="41"/>
      <c r="G31" s="41"/>
      <c r="H31" s="41"/>
      <c r="I31" s="41"/>
      <c r="J31" s="41"/>
      <c r="K31" s="41"/>
      <c r="L31" s="41"/>
      <c r="M31" s="41"/>
      <c r="N31" s="41"/>
      <c r="O31" s="41"/>
      <c r="P31" s="41"/>
      <c r="Q31" s="41"/>
      <c r="R31" s="41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  <c r="AF31" s="41"/>
      <c r="AG31" s="41"/>
      <c r="AH31" s="41"/>
      <c r="AI31" s="41"/>
      <c r="AJ31" s="41"/>
      <c r="AK31" s="41"/>
      <c r="AL31" s="41"/>
      <c r="AM31" s="41"/>
      <c r="AN31" s="41"/>
      <c r="AO31" s="41"/>
      <c r="AP31" s="41"/>
      <c r="AQ31" s="44"/>
      <c r="BE31" s="305"/>
    </row>
    <row r="32" spans="2:71" s="1" customFormat="1" ht="25.9" customHeight="1" x14ac:dyDescent="0.3">
      <c r="B32" s="40"/>
      <c r="C32" s="50"/>
      <c r="D32" s="51" t="s">
        <v>52</v>
      </c>
      <c r="E32" s="52"/>
      <c r="F32" s="52"/>
      <c r="G32" s="52"/>
      <c r="H32" s="52"/>
      <c r="I32" s="52"/>
      <c r="J32" s="52"/>
      <c r="K32" s="52"/>
      <c r="L32" s="52"/>
      <c r="M32" s="52"/>
      <c r="N32" s="52"/>
      <c r="O32" s="52"/>
      <c r="P32" s="52"/>
      <c r="Q32" s="52"/>
      <c r="R32" s="52"/>
      <c r="S32" s="52"/>
      <c r="T32" s="53" t="s">
        <v>53</v>
      </c>
      <c r="U32" s="52"/>
      <c r="V32" s="52"/>
      <c r="W32" s="52"/>
      <c r="X32" s="317" t="s">
        <v>54</v>
      </c>
      <c r="Y32" s="318"/>
      <c r="Z32" s="318"/>
      <c r="AA32" s="318"/>
      <c r="AB32" s="318"/>
      <c r="AC32" s="52"/>
      <c r="AD32" s="52"/>
      <c r="AE32" s="52"/>
      <c r="AF32" s="52"/>
      <c r="AG32" s="52"/>
      <c r="AH32" s="52"/>
      <c r="AI32" s="52"/>
      <c r="AJ32" s="52"/>
      <c r="AK32" s="319">
        <f>SUM(AK23:AK30)</f>
        <v>130800.23</v>
      </c>
      <c r="AL32" s="318"/>
      <c r="AM32" s="318"/>
      <c r="AN32" s="318"/>
      <c r="AO32" s="320"/>
      <c r="AP32" s="50"/>
      <c r="AQ32" s="54"/>
      <c r="BE32" s="305"/>
    </row>
    <row r="33" spans="2:56" s="1" customFormat="1" ht="6.95" customHeight="1" x14ac:dyDescent="0.3">
      <c r="B33" s="40"/>
      <c r="C33" s="41"/>
      <c r="D33" s="41"/>
      <c r="E33" s="41"/>
      <c r="F33" s="41"/>
      <c r="G33" s="41"/>
      <c r="H33" s="41"/>
      <c r="I33" s="41"/>
      <c r="J33" s="41"/>
      <c r="K33" s="41"/>
      <c r="L33" s="41"/>
      <c r="M33" s="41"/>
      <c r="N33" s="41"/>
      <c r="O33" s="41"/>
      <c r="P33" s="41"/>
      <c r="Q33" s="41"/>
      <c r="R33" s="41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  <c r="AF33" s="41"/>
      <c r="AG33" s="41"/>
      <c r="AH33" s="41"/>
      <c r="AI33" s="41"/>
      <c r="AJ33" s="41"/>
      <c r="AK33" s="41"/>
      <c r="AL33" s="41"/>
      <c r="AM33" s="41"/>
      <c r="AN33" s="41"/>
      <c r="AO33" s="41"/>
      <c r="AP33" s="41"/>
      <c r="AQ33" s="44"/>
    </row>
    <row r="34" spans="2:56" s="1" customFormat="1" ht="6.95" customHeight="1" x14ac:dyDescent="0.3">
      <c r="B34" s="55"/>
      <c r="C34" s="56"/>
      <c r="D34" s="56"/>
      <c r="E34" s="56"/>
      <c r="F34" s="56"/>
      <c r="G34" s="56"/>
      <c r="H34" s="56"/>
      <c r="I34" s="56"/>
      <c r="J34" s="56"/>
      <c r="K34" s="56"/>
      <c r="L34" s="56"/>
      <c r="M34" s="56"/>
      <c r="N34" s="56"/>
      <c r="O34" s="56"/>
      <c r="P34" s="56"/>
      <c r="Q34" s="56"/>
      <c r="R34" s="56"/>
      <c r="S34" s="56"/>
      <c r="T34" s="56"/>
      <c r="U34" s="56"/>
      <c r="V34" s="56"/>
      <c r="W34" s="56"/>
      <c r="X34" s="56"/>
      <c r="Y34" s="56"/>
      <c r="Z34" s="56"/>
      <c r="AA34" s="56"/>
      <c r="AB34" s="56"/>
      <c r="AC34" s="56"/>
      <c r="AD34" s="56"/>
      <c r="AE34" s="56"/>
      <c r="AF34" s="56"/>
      <c r="AG34" s="56"/>
      <c r="AH34" s="56"/>
      <c r="AI34" s="56"/>
      <c r="AJ34" s="56"/>
      <c r="AK34" s="56"/>
      <c r="AL34" s="56"/>
      <c r="AM34" s="56"/>
      <c r="AN34" s="56"/>
      <c r="AO34" s="56"/>
      <c r="AP34" s="56"/>
      <c r="AQ34" s="57"/>
    </row>
    <row r="38" spans="2:56" s="1" customFormat="1" ht="6.95" customHeight="1" x14ac:dyDescent="0.3">
      <c r="B38" s="58"/>
      <c r="C38" s="59"/>
      <c r="D38" s="59"/>
      <c r="E38" s="59"/>
      <c r="F38" s="59"/>
      <c r="G38" s="59"/>
      <c r="H38" s="59"/>
      <c r="I38" s="59"/>
      <c r="J38" s="59"/>
      <c r="K38" s="59"/>
      <c r="L38" s="59"/>
      <c r="M38" s="59"/>
      <c r="N38" s="59"/>
      <c r="O38" s="59"/>
      <c r="P38" s="59"/>
      <c r="Q38" s="59"/>
      <c r="R38" s="59"/>
      <c r="S38" s="59"/>
      <c r="T38" s="59"/>
      <c r="U38" s="59"/>
      <c r="V38" s="59"/>
      <c r="W38" s="59"/>
      <c r="X38" s="59"/>
      <c r="Y38" s="59"/>
      <c r="Z38" s="59"/>
      <c r="AA38" s="59"/>
      <c r="AB38" s="59"/>
      <c r="AC38" s="59"/>
      <c r="AD38" s="59"/>
      <c r="AE38" s="59"/>
      <c r="AF38" s="59"/>
      <c r="AG38" s="59"/>
      <c r="AH38" s="59"/>
      <c r="AI38" s="59"/>
      <c r="AJ38" s="59"/>
      <c r="AK38" s="59"/>
      <c r="AL38" s="59"/>
      <c r="AM38" s="59"/>
      <c r="AN38" s="59"/>
      <c r="AO38" s="59"/>
      <c r="AP38" s="59"/>
      <c r="AQ38" s="59"/>
      <c r="AR38" s="40"/>
    </row>
    <row r="39" spans="2:56" s="1" customFormat="1" ht="36.950000000000003" customHeight="1" x14ac:dyDescent="0.3">
      <c r="B39" s="40"/>
      <c r="C39" s="60" t="s">
        <v>55</v>
      </c>
      <c r="AR39" s="40"/>
    </row>
    <row r="40" spans="2:56" s="1" customFormat="1" ht="6.95" customHeight="1" x14ac:dyDescent="0.3">
      <c r="B40" s="40"/>
      <c r="AR40" s="40"/>
    </row>
    <row r="41" spans="2:56" s="3" customFormat="1" ht="14.45" customHeight="1" x14ac:dyDescent="0.3">
      <c r="B41" s="61"/>
      <c r="C41" s="62" t="s">
        <v>16</v>
      </c>
      <c r="L41" s="3" t="str">
        <f>K5</f>
        <v>291</v>
      </c>
      <c r="AR41" s="61"/>
    </row>
    <row r="42" spans="2:56" s="4" customFormat="1" ht="36.950000000000003" customHeight="1" x14ac:dyDescent="0.3">
      <c r="B42" s="63"/>
      <c r="C42" s="64" t="s">
        <v>19</v>
      </c>
      <c r="L42" s="330" t="str">
        <f>K6</f>
        <v>Centrum aktivních seniorů</v>
      </c>
      <c r="M42" s="331"/>
      <c r="N42" s="331"/>
      <c r="O42" s="331"/>
      <c r="P42" s="331"/>
      <c r="Q42" s="331"/>
      <c r="R42" s="331"/>
      <c r="S42" s="331"/>
      <c r="T42" s="331"/>
      <c r="U42" s="331"/>
      <c r="V42" s="331"/>
      <c r="W42" s="331"/>
      <c r="X42" s="331"/>
      <c r="Y42" s="331"/>
      <c r="Z42" s="331"/>
      <c r="AA42" s="331"/>
      <c r="AB42" s="331"/>
      <c r="AC42" s="331"/>
      <c r="AD42" s="331"/>
      <c r="AE42" s="331"/>
      <c r="AF42" s="331"/>
      <c r="AG42" s="331"/>
      <c r="AH42" s="331"/>
      <c r="AI42" s="331"/>
      <c r="AJ42" s="331"/>
      <c r="AK42" s="331"/>
      <c r="AL42" s="331"/>
      <c r="AM42" s="331"/>
      <c r="AN42" s="331"/>
      <c r="AO42" s="331"/>
      <c r="AR42" s="63"/>
    </row>
    <row r="43" spans="2:56" s="1" customFormat="1" ht="6.95" customHeight="1" x14ac:dyDescent="0.3">
      <c r="B43" s="40"/>
      <c r="AR43" s="40"/>
    </row>
    <row r="44" spans="2:56" s="1" customFormat="1" ht="15" x14ac:dyDescent="0.3">
      <c r="B44" s="40"/>
      <c r="C44" s="62" t="s">
        <v>25</v>
      </c>
      <c r="L44" s="65" t="str">
        <f>IF(K8="","",K8)</f>
        <v>Frýdek - Místek</v>
      </c>
      <c r="AI44" s="62" t="s">
        <v>27</v>
      </c>
      <c r="AM44" s="332" t="str">
        <f>IF(AN8= "","",AN8)</f>
        <v>2. 11. 2017</v>
      </c>
      <c r="AN44" s="305"/>
      <c r="AR44" s="40"/>
    </row>
    <row r="45" spans="2:56" s="1" customFormat="1" ht="6.95" customHeight="1" x14ac:dyDescent="0.3">
      <c r="B45" s="40"/>
      <c r="AR45" s="40"/>
    </row>
    <row r="46" spans="2:56" s="1" customFormat="1" ht="15" x14ac:dyDescent="0.3">
      <c r="B46" s="40"/>
      <c r="C46" s="62" t="s">
        <v>31</v>
      </c>
      <c r="L46" s="3" t="str">
        <f>IF(E11= "","",E11)</f>
        <v xml:space="preserve"> </v>
      </c>
      <c r="AI46" s="62" t="s">
        <v>37</v>
      </c>
      <c r="AM46" s="333" t="str">
        <f>IF(E17="","",E17)</f>
        <v>Ing. Petr Kudlík</v>
      </c>
      <c r="AN46" s="305"/>
      <c r="AO46" s="305"/>
      <c r="AP46" s="305"/>
      <c r="AR46" s="40"/>
      <c r="AS46" s="334" t="s">
        <v>56</v>
      </c>
      <c r="AT46" s="335"/>
      <c r="AU46" s="67"/>
      <c r="AV46" s="67"/>
      <c r="AW46" s="67"/>
      <c r="AX46" s="67"/>
      <c r="AY46" s="67"/>
      <c r="AZ46" s="67"/>
      <c r="BA46" s="67"/>
      <c r="BB46" s="67"/>
      <c r="BC46" s="67"/>
      <c r="BD46" s="68"/>
    </row>
    <row r="47" spans="2:56" s="1" customFormat="1" ht="15" x14ac:dyDescent="0.3">
      <c r="B47" s="40"/>
      <c r="C47" s="62" t="s">
        <v>35</v>
      </c>
      <c r="L47" s="3" t="str">
        <f>IF(E14= "Vyplň údaj","",E14)</f>
        <v/>
      </c>
      <c r="AR47" s="40"/>
      <c r="AS47" s="336"/>
      <c r="AT47" s="326"/>
      <c r="AU47" s="41"/>
      <c r="AV47" s="41"/>
      <c r="AW47" s="41"/>
      <c r="AX47" s="41"/>
      <c r="AY47" s="41"/>
      <c r="AZ47" s="41"/>
      <c r="BA47" s="41"/>
      <c r="BB47" s="41"/>
      <c r="BC47" s="41"/>
      <c r="BD47" s="69"/>
    </row>
    <row r="48" spans="2:56" s="1" customFormat="1" ht="10.9" customHeight="1" x14ac:dyDescent="0.3">
      <c r="B48" s="40"/>
      <c r="AR48" s="40"/>
      <c r="AS48" s="336"/>
      <c r="AT48" s="326"/>
      <c r="AU48" s="41"/>
      <c r="AV48" s="41"/>
      <c r="AW48" s="41"/>
      <c r="AX48" s="41"/>
      <c r="AY48" s="41"/>
      <c r="AZ48" s="41"/>
      <c r="BA48" s="41"/>
      <c r="BB48" s="41"/>
      <c r="BC48" s="41"/>
      <c r="BD48" s="69"/>
    </row>
    <row r="49" spans="1:91" s="1" customFormat="1" ht="29.25" customHeight="1" x14ac:dyDescent="0.3">
      <c r="B49" s="40"/>
      <c r="C49" s="313" t="s">
        <v>57</v>
      </c>
      <c r="D49" s="314"/>
      <c r="E49" s="314"/>
      <c r="F49" s="314"/>
      <c r="G49" s="314"/>
      <c r="H49" s="70"/>
      <c r="I49" s="337" t="s">
        <v>58</v>
      </c>
      <c r="J49" s="314"/>
      <c r="K49" s="314"/>
      <c r="L49" s="314"/>
      <c r="M49" s="314"/>
      <c r="N49" s="314"/>
      <c r="O49" s="314"/>
      <c r="P49" s="314"/>
      <c r="Q49" s="314"/>
      <c r="R49" s="314"/>
      <c r="S49" s="314"/>
      <c r="T49" s="314"/>
      <c r="U49" s="314"/>
      <c r="V49" s="314"/>
      <c r="W49" s="314"/>
      <c r="X49" s="314"/>
      <c r="Y49" s="314"/>
      <c r="Z49" s="314"/>
      <c r="AA49" s="314"/>
      <c r="AB49" s="314"/>
      <c r="AC49" s="314"/>
      <c r="AD49" s="314"/>
      <c r="AE49" s="314"/>
      <c r="AF49" s="314"/>
      <c r="AG49" s="338" t="s">
        <v>59</v>
      </c>
      <c r="AH49" s="314"/>
      <c r="AI49" s="314"/>
      <c r="AJ49" s="314"/>
      <c r="AK49" s="314"/>
      <c r="AL49" s="314"/>
      <c r="AM49" s="314"/>
      <c r="AN49" s="337" t="s">
        <v>60</v>
      </c>
      <c r="AO49" s="314"/>
      <c r="AP49" s="314"/>
      <c r="AQ49" s="71" t="s">
        <v>61</v>
      </c>
      <c r="AR49" s="40"/>
      <c r="AS49" s="72" t="s">
        <v>62</v>
      </c>
      <c r="AT49" s="73" t="s">
        <v>63</v>
      </c>
      <c r="AU49" s="73" t="s">
        <v>64</v>
      </c>
      <c r="AV49" s="73" t="s">
        <v>65</v>
      </c>
      <c r="AW49" s="73" t="s">
        <v>66</v>
      </c>
      <c r="AX49" s="73" t="s">
        <v>67</v>
      </c>
      <c r="AY49" s="73" t="s">
        <v>68</v>
      </c>
      <c r="AZ49" s="73" t="s">
        <v>69</v>
      </c>
      <c r="BA49" s="73" t="s">
        <v>70</v>
      </c>
      <c r="BB49" s="73" t="s">
        <v>71</v>
      </c>
      <c r="BC49" s="73" t="s">
        <v>72</v>
      </c>
      <c r="BD49" s="74" t="s">
        <v>73</v>
      </c>
    </row>
    <row r="50" spans="1:91" s="1" customFormat="1" ht="10.9" customHeight="1" x14ac:dyDescent="0.3">
      <c r="B50" s="40"/>
      <c r="AR50" s="40"/>
      <c r="AS50" s="75"/>
      <c r="AT50" s="67"/>
      <c r="AU50" s="67"/>
      <c r="AV50" s="67"/>
      <c r="AW50" s="67"/>
      <c r="AX50" s="67"/>
      <c r="AY50" s="67"/>
      <c r="AZ50" s="67"/>
      <c r="BA50" s="67"/>
      <c r="BB50" s="67"/>
      <c r="BC50" s="67"/>
      <c r="BD50" s="68"/>
    </row>
    <row r="51" spans="1:91" s="4" customFormat="1" ht="32.450000000000003" customHeight="1" x14ac:dyDescent="0.3">
      <c r="B51" s="63"/>
      <c r="C51" s="76" t="s">
        <v>74</v>
      </c>
      <c r="D51" s="77"/>
      <c r="E51" s="77"/>
      <c r="F51" s="77"/>
      <c r="G51" s="77"/>
      <c r="H51" s="77"/>
      <c r="I51" s="77"/>
      <c r="J51" s="77"/>
      <c r="K51" s="77"/>
      <c r="L51" s="77"/>
      <c r="M51" s="77"/>
      <c r="N51" s="77"/>
      <c r="O51" s="77"/>
      <c r="P51" s="77"/>
      <c r="Q51" s="77"/>
      <c r="R51" s="77"/>
      <c r="S51" s="77"/>
      <c r="T51" s="77"/>
      <c r="U51" s="77"/>
      <c r="V51" s="77"/>
      <c r="W51" s="77"/>
      <c r="X51" s="77"/>
      <c r="Y51" s="77"/>
      <c r="Z51" s="77"/>
      <c r="AA51" s="77"/>
      <c r="AB51" s="77"/>
      <c r="AC51" s="77"/>
      <c r="AD51" s="77"/>
      <c r="AE51" s="77"/>
      <c r="AF51" s="77"/>
      <c r="AG51" s="311">
        <f>ROUND(SUM(AG52),2)</f>
        <v>108099.36</v>
      </c>
      <c r="AH51" s="311"/>
      <c r="AI51" s="311"/>
      <c r="AJ51" s="311"/>
      <c r="AK51" s="311"/>
      <c r="AL51" s="311"/>
      <c r="AM51" s="311"/>
      <c r="AN51" s="312">
        <f>SUM(AG51,AT51)</f>
        <v>130800.23</v>
      </c>
      <c r="AO51" s="312"/>
      <c r="AP51" s="312"/>
      <c r="AQ51" s="78" t="s">
        <v>5</v>
      </c>
      <c r="AR51" s="63"/>
      <c r="AS51" s="79">
        <f>ROUND(SUM(AS52),2)</f>
        <v>0</v>
      </c>
      <c r="AT51" s="80">
        <f>ROUND(SUM(AV51:AW51),2)</f>
        <v>22700.87</v>
      </c>
      <c r="AU51" s="81">
        <f>ROUND(SUM(AU52),5)</f>
        <v>0</v>
      </c>
      <c r="AV51" s="80">
        <f>ROUND(AZ51*L26,2)</f>
        <v>22700.87</v>
      </c>
      <c r="AW51" s="80">
        <f>ROUND(BA51*L27,2)</f>
        <v>0</v>
      </c>
      <c r="AX51" s="80">
        <f>ROUND(BB51*L26,2)</f>
        <v>0</v>
      </c>
      <c r="AY51" s="80">
        <f>ROUND(BC51*L27,2)</f>
        <v>0</v>
      </c>
      <c r="AZ51" s="80">
        <f>ROUND(SUM(AZ52),2)</f>
        <v>108099.36</v>
      </c>
      <c r="BA51" s="80">
        <f>ROUND(SUM(BA52),2)</f>
        <v>0</v>
      </c>
      <c r="BB51" s="80">
        <f>ROUND(SUM(BB52),2)</f>
        <v>0</v>
      </c>
      <c r="BC51" s="80">
        <f>ROUND(SUM(BC52),2)</f>
        <v>0</v>
      </c>
      <c r="BD51" s="82">
        <f>ROUND(SUM(BD52),2)</f>
        <v>0</v>
      </c>
      <c r="BS51" s="64" t="s">
        <v>75</v>
      </c>
      <c r="BT51" s="64" t="s">
        <v>76</v>
      </c>
      <c r="BU51" s="83" t="s">
        <v>77</v>
      </c>
      <c r="BV51" s="64" t="s">
        <v>78</v>
      </c>
      <c r="BW51" s="64" t="s">
        <v>7</v>
      </c>
      <c r="BX51" s="64" t="s">
        <v>79</v>
      </c>
      <c r="CL51" s="64" t="s">
        <v>5</v>
      </c>
    </row>
    <row r="52" spans="1:91" s="5" customFormat="1" ht="22.5" customHeight="1" x14ac:dyDescent="0.3">
      <c r="A52" s="84" t="s">
        <v>80</v>
      </c>
      <c r="B52" s="85"/>
      <c r="C52" s="86"/>
      <c r="D52" s="309" t="s">
        <v>24</v>
      </c>
      <c r="E52" s="310"/>
      <c r="F52" s="310"/>
      <c r="G52" s="310"/>
      <c r="H52" s="310"/>
      <c r="I52" s="87"/>
      <c r="J52" s="309" t="s">
        <v>81</v>
      </c>
      <c r="K52" s="310"/>
      <c r="L52" s="310"/>
      <c r="M52" s="310"/>
      <c r="N52" s="310"/>
      <c r="O52" s="310"/>
      <c r="P52" s="310"/>
      <c r="Q52" s="310"/>
      <c r="R52" s="310"/>
      <c r="S52" s="310"/>
      <c r="T52" s="310"/>
      <c r="U52" s="310"/>
      <c r="V52" s="310"/>
      <c r="W52" s="310"/>
      <c r="X52" s="310"/>
      <c r="Y52" s="310"/>
      <c r="Z52" s="310"/>
      <c r="AA52" s="310"/>
      <c r="AB52" s="310"/>
      <c r="AC52" s="310"/>
      <c r="AD52" s="310"/>
      <c r="AE52" s="310"/>
      <c r="AF52" s="310"/>
      <c r="AG52" s="329">
        <f>'1 - SO 07 Přípojka vody'!J27</f>
        <v>108099.36</v>
      </c>
      <c r="AH52" s="310"/>
      <c r="AI52" s="310"/>
      <c r="AJ52" s="310"/>
      <c r="AK52" s="310"/>
      <c r="AL52" s="310"/>
      <c r="AM52" s="310"/>
      <c r="AN52" s="329">
        <f>SUM(AG52,AT52)</f>
        <v>130800.23</v>
      </c>
      <c r="AO52" s="310"/>
      <c r="AP52" s="310"/>
      <c r="AQ52" s="88" t="s">
        <v>82</v>
      </c>
      <c r="AR52" s="85"/>
      <c r="AS52" s="89">
        <v>0</v>
      </c>
      <c r="AT52" s="90">
        <f>ROUND(SUM(AV52:AW52),2)</f>
        <v>22700.87</v>
      </c>
      <c r="AU52" s="91">
        <f>'1 - SO 07 Přípojka vody'!P88</f>
        <v>0</v>
      </c>
      <c r="AV52" s="90">
        <f>'1 - SO 07 Přípojka vody'!J30</f>
        <v>22700.87</v>
      </c>
      <c r="AW52" s="90">
        <f>'1 - SO 07 Přípojka vody'!J31</f>
        <v>0</v>
      </c>
      <c r="AX52" s="90">
        <f>'1 - SO 07 Přípojka vody'!J32</f>
        <v>0</v>
      </c>
      <c r="AY52" s="90">
        <f>'1 - SO 07 Přípojka vody'!J33</f>
        <v>0</v>
      </c>
      <c r="AZ52" s="90">
        <f>'1 - SO 07 Přípojka vody'!F30</f>
        <v>108099.36</v>
      </c>
      <c r="BA52" s="90">
        <f>'1 - SO 07 Přípojka vody'!F31</f>
        <v>0</v>
      </c>
      <c r="BB52" s="90">
        <f>'1 - SO 07 Přípojka vody'!F32</f>
        <v>0</v>
      </c>
      <c r="BC52" s="90">
        <f>'1 - SO 07 Přípojka vody'!F33</f>
        <v>0</v>
      </c>
      <c r="BD52" s="92">
        <f>'1 - SO 07 Přípojka vody'!F34</f>
        <v>0</v>
      </c>
      <c r="BT52" s="93" t="s">
        <v>24</v>
      </c>
      <c r="BV52" s="93" t="s">
        <v>78</v>
      </c>
      <c r="BW52" s="93" t="s">
        <v>83</v>
      </c>
      <c r="BX52" s="93" t="s">
        <v>7</v>
      </c>
      <c r="CL52" s="93" t="s">
        <v>5</v>
      </c>
      <c r="CM52" s="93" t="s">
        <v>84</v>
      </c>
    </row>
    <row r="53" spans="1:91" s="1" customFormat="1" ht="30" customHeight="1" x14ac:dyDescent="0.3">
      <c r="B53" s="40"/>
      <c r="AR53" s="40"/>
    </row>
    <row r="54" spans="1:91" s="1" customFormat="1" ht="6.95" customHeight="1" x14ac:dyDescent="0.3">
      <c r="B54" s="55"/>
      <c r="C54" s="56"/>
      <c r="D54" s="56"/>
      <c r="E54" s="56"/>
      <c r="F54" s="56"/>
      <c r="G54" s="56"/>
      <c r="H54" s="56"/>
      <c r="I54" s="56"/>
      <c r="J54" s="56"/>
      <c r="K54" s="56"/>
      <c r="L54" s="56"/>
      <c r="M54" s="56"/>
      <c r="N54" s="56"/>
      <c r="O54" s="56"/>
      <c r="P54" s="56"/>
      <c r="Q54" s="56"/>
      <c r="R54" s="56"/>
      <c r="S54" s="56"/>
      <c r="T54" s="56"/>
      <c r="U54" s="56"/>
      <c r="V54" s="56"/>
      <c r="W54" s="56"/>
      <c r="X54" s="56"/>
      <c r="Y54" s="56"/>
      <c r="Z54" s="56"/>
      <c r="AA54" s="56"/>
      <c r="AB54" s="56"/>
      <c r="AC54" s="56"/>
      <c r="AD54" s="56"/>
      <c r="AE54" s="56"/>
      <c r="AF54" s="56"/>
      <c r="AG54" s="56"/>
      <c r="AH54" s="56"/>
      <c r="AI54" s="56"/>
      <c r="AJ54" s="56"/>
      <c r="AK54" s="56"/>
      <c r="AL54" s="56"/>
      <c r="AM54" s="56"/>
      <c r="AN54" s="56"/>
      <c r="AO54" s="56"/>
      <c r="AP54" s="56"/>
      <c r="AQ54" s="56"/>
      <c r="AR54" s="40"/>
    </row>
  </sheetData>
  <mergeCells count="43">
    <mergeCell ref="E20:P20"/>
    <mergeCell ref="Q20:AB20"/>
    <mergeCell ref="AC20:AN20"/>
    <mergeCell ref="W25:AE25"/>
    <mergeCell ref="AK25:AO25"/>
    <mergeCell ref="L26:O26"/>
    <mergeCell ref="W26:AE26"/>
    <mergeCell ref="AK26:AO26"/>
    <mergeCell ref="L27:O27"/>
    <mergeCell ref="W27:AE27"/>
    <mergeCell ref="AK27:AO27"/>
    <mergeCell ref="AR2:BE2"/>
    <mergeCell ref="AN52:AP52"/>
    <mergeCell ref="AG52:AM52"/>
    <mergeCell ref="L42:AO42"/>
    <mergeCell ref="AM44:AN44"/>
    <mergeCell ref="AM46:AP46"/>
    <mergeCell ref="AS46:AT48"/>
    <mergeCell ref="W28:AE28"/>
    <mergeCell ref="AK28:AO28"/>
    <mergeCell ref="L29:O29"/>
    <mergeCell ref="W29:AE29"/>
    <mergeCell ref="AK29:AO29"/>
    <mergeCell ref="I49:AF49"/>
    <mergeCell ref="AG49:AM49"/>
    <mergeCell ref="AN49:AP49"/>
    <mergeCell ref="L30:O30"/>
    <mergeCell ref="BE5:BE32"/>
    <mergeCell ref="K5:AO5"/>
    <mergeCell ref="D52:H52"/>
    <mergeCell ref="J52:AF52"/>
    <mergeCell ref="AG51:AM51"/>
    <mergeCell ref="AN51:AP51"/>
    <mergeCell ref="C49:G49"/>
    <mergeCell ref="W30:AE30"/>
    <mergeCell ref="AK30:AO30"/>
    <mergeCell ref="X32:AB32"/>
    <mergeCell ref="AK32:AO32"/>
    <mergeCell ref="K6:AO6"/>
    <mergeCell ref="E14:AJ14"/>
    <mergeCell ref="AK23:AO23"/>
    <mergeCell ref="L25:O25"/>
    <mergeCell ref="L28:O28"/>
  </mergeCells>
  <hyperlinks>
    <hyperlink ref="K1:S1" location="C2" tooltip="Rekapitulace stavby" display="1) Rekapitulace stavby" xr:uid="{00000000-0004-0000-0000-000000000000}"/>
    <hyperlink ref="W1:AI1" location="C51" tooltip="Rekapitulace objektů stavby a soupisů prací" display="2) Rekapitulace objektů stavby a soupisů prací" xr:uid="{00000000-0004-0000-0000-000001000000}"/>
    <hyperlink ref="A52" location="'1 - SO 07 Přípojka vody'!C2" tooltip="1 - SO 07 Přípojka vody" display="/" xr:uid="{00000000-0004-0000-0000-000002000000}"/>
  </hyperlinks>
  <pageMargins left="0.58333330000000005" right="0.58333330000000005" top="0.58333330000000005" bottom="0.58333330000000005" header="0" footer="0"/>
  <pageSetup paperSize="9" scale="68" fitToHeight="100" orientation="portrait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BR256"/>
  <sheetViews>
    <sheetView showGridLines="0" workbookViewId="0">
      <pane ySplit="1" topLeftCell="A239" activePane="bottomLeft" state="frozen"/>
      <selection activeCell="E20" sqref="E20:P20"/>
      <selection pane="bottomLeft" activeCell="E20" sqref="E20:P20"/>
    </sheetView>
  </sheetViews>
  <sheetFormatPr defaultRowHeight="13.5" x14ac:dyDescent="0.3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94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 x14ac:dyDescent="0.3">
      <c r="A1" s="19"/>
      <c r="B1" s="95"/>
      <c r="C1" s="95"/>
      <c r="D1" s="96" t="s">
        <v>1</v>
      </c>
      <c r="E1" s="95"/>
      <c r="F1" s="95" t="s">
        <v>85</v>
      </c>
      <c r="G1" s="341" t="s">
        <v>86</v>
      </c>
      <c r="H1" s="341"/>
      <c r="I1" s="97"/>
      <c r="J1" s="95" t="s">
        <v>87</v>
      </c>
      <c r="K1" s="96" t="s">
        <v>88</v>
      </c>
      <c r="L1" s="95" t="s">
        <v>89</v>
      </c>
      <c r="M1" s="95"/>
      <c r="N1" s="95"/>
      <c r="O1" s="95"/>
      <c r="P1" s="95"/>
      <c r="Q1" s="95"/>
      <c r="R1" s="95"/>
      <c r="S1" s="95"/>
      <c r="T1" s="95"/>
      <c r="U1" s="20"/>
      <c r="V1" s="20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50000000000003" customHeight="1" x14ac:dyDescent="0.3">
      <c r="L2" s="328" t="s">
        <v>8</v>
      </c>
      <c r="M2" s="304"/>
      <c r="N2" s="304"/>
      <c r="O2" s="304"/>
      <c r="P2" s="304"/>
      <c r="Q2" s="304"/>
      <c r="R2" s="304"/>
      <c r="S2" s="304"/>
      <c r="T2" s="304"/>
      <c r="U2" s="304"/>
      <c r="V2" s="304"/>
      <c r="AT2" s="23" t="s">
        <v>83</v>
      </c>
    </row>
    <row r="3" spans="1:70" ht="6.95" customHeight="1" x14ac:dyDescent="0.3">
      <c r="B3" s="24"/>
      <c r="C3" s="25"/>
      <c r="D3" s="25"/>
      <c r="E3" s="25"/>
      <c r="F3" s="25"/>
      <c r="G3" s="25"/>
      <c r="H3" s="25"/>
      <c r="I3" s="98"/>
      <c r="J3" s="25"/>
      <c r="K3" s="26"/>
      <c r="AT3" s="23" t="s">
        <v>84</v>
      </c>
    </row>
    <row r="4" spans="1:70" ht="36.950000000000003" customHeight="1" x14ac:dyDescent="0.3">
      <c r="B4" s="27"/>
      <c r="C4" s="28"/>
      <c r="D4" s="29" t="s">
        <v>90</v>
      </c>
      <c r="E4" s="28"/>
      <c r="F4" s="28"/>
      <c r="G4" s="28"/>
      <c r="H4" s="28"/>
      <c r="I4" s="99"/>
      <c r="J4" s="28"/>
      <c r="K4" s="30"/>
      <c r="M4" s="31" t="s">
        <v>13</v>
      </c>
      <c r="AT4" s="23" t="s">
        <v>6</v>
      </c>
    </row>
    <row r="5" spans="1:70" ht="6.95" customHeight="1" x14ac:dyDescent="0.3">
      <c r="B5" s="27"/>
      <c r="C5" s="28"/>
      <c r="D5" s="28"/>
      <c r="E5" s="28"/>
      <c r="F5" s="28"/>
      <c r="G5" s="28"/>
      <c r="H5" s="28"/>
      <c r="I5" s="99"/>
      <c r="J5" s="28"/>
      <c r="K5" s="30"/>
    </row>
    <row r="6" spans="1:70" ht="15" x14ac:dyDescent="0.3">
      <c r="B6" s="27"/>
      <c r="C6" s="28"/>
      <c r="D6" s="36" t="s">
        <v>19</v>
      </c>
      <c r="E6" s="28"/>
      <c r="F6" s="28"/>
      <c r="G6" s="28"/>
      <c r="H6" s="28"/>
      <c r="I6" s="99"/>
      <c r="J6" s="28"/>
      <c r="K6" s="30"/>
    </row>
    <row r="7" spans="1:70" ht="22.5" customHeight="1" x14ac:dyDescent="0.3">
      <c r="B7" s="27"/>
      <c r="C7" s="28"/>
      <c r="D7" s="28"/>
      <c r="E7" s="342" t="str">
        <f>'Rekapitulace stavby'!K6</f>
        <v>Centrum aktivních seniorů</v>
      </c>
      <c r="F7" s="308"/>
      <c r="G7" s="308"/>
      <c r="H7" s="308"/>
      <c r="I7" s="99"/>
      <c r="J7" s="28"/>
      <c r="K7" s="30"/>
    </row>
    <row r="8" spans="1:70" s="1" customFormat="1" ht="15" x14ac:dyDescent="0.3">
      <c r="B8" s="40"/>
      <c r="C8" s="41"/>
      <c r="D8" s="36" t="s">
        <v>91</v>
      </c>
      <c r="E8" s="41"/>
      <c r="F8" s="41"/>
      <c r="G8" s="41"/>
      <c r="H8" s="41"/>
      <c r="I8" s="100"/>
      <c r="J8" s="41"/>
      <c r="K8" s="44"/>
    </row>
    <row r="9" spans="1:70" s="1" customFormat="1" ht="36.950000000000003" customHeight="1" x14ac:dyDescent="0.3">
      <c r="B9" s="40"/>
      <c r="C9" s="41"/>
      <c r="D9" s="41"/>
      <c r="E9" s="343" t="s">
        <v>92</v>
      </c>
      <c r="F9" s="326"/>
      <c r="G9" s="326"/>
      <c r="H9" s="326"/>
      <c r="I9" s="100"/>
      <c r="J9" s="41"/>
      <c r="K9" s="44"/>
    </row>
    <row r="10" spans="1:70" s="1" customFormat="1" x14ac:dyDescent="0.3">
      <c r="B10" s="40"/>
      <c r="C10" s="41"/>
      <c r="D10" s="41"/>
      <c r="E10" s="41"/>
      <c r="F10" s="41"/>
      <c r="G10" s="41"/>
      <c r="H10" s="41"/>
      <c r="I10" s="100"/>
      <c r="J10" s="41"/>
      <c r="K10" s="44"/>
    </row>
    <row r="11" spans="1:70" s="1" customFormat="1" ht="14.45" customHeight="1" x14ac:dyDescent="0.3">
      <c r="B11" s="40"/>
      <c r="C11" s="41"/>
      <c r="D11" s="36" t="s">
        <v>22</v>
      </c>
      <c r="E11" s="41"/>
      <c r="F11" s="34" t="s">
        <v>5</v>
      </c>
      <c r="G11" s="41"/>
      <c r="H11" s="41"/>
      <c r="I11" s="101" t="s">
        <v>23</v>
      </c>
      <c r="J11" s="34" t="s">
        <v>5</v>
      </c>
      <c r="K11" s="44"/>
    </row>
    <row r="12" spans="1:70" s="1" customFormat="1" ht="14.45" customHeight="1" x14ac:dyDescent="0.3">
      <c r="B12" s="40"/>
      <c r="C12" s="41"/>
      <c r="D12" s="36" t="s">
        <v>25</v>
      </c>
      <c r="E12" s="41"/>
      <c r="F12" s="34" t="s">
        <v>26</v>
      </c>
      <c r="G12" s="41"/>
      <c r="H12" s="41"/>
      <c r="I12" s="101" t="s">
        <v>27</v>
      </c>
      <c r="J12" s="102" t="str">
        <f>'Rekapitulace stavby'!AN8</f>
        <v>2. 11. 2017</v>
      </c>
      <c r="K12" s="44"/>
    </row>
    <row r="13" spans="1:70" s="1" customFormat="1" ht="10.9" customHeight="1" x14ac:dyDescent="0.3">
      <c r="B13" s="40"/>
      <c r="C13" s="41"/>
      <c r="D13" s="41"/>
      <c r="E13" s="41"/>
      <c r="F13" s="41"/>
      <c r="G13" s="41"/>
      <c r="H13" s="41"/>
      <c r="I13" s="100"/>
      <c r="J13" s="41"/>
      <c r="K13" s="44"/>
    </row>
    <row r="14" spans="1:70" s="1" customFormat="1" ht="14.45" customHeight="1" x14ac:dyDescent="0.3">
      <c r="B14" s="40"/>
      <c r="C14" s="41"/>
      <c r="D14" s="36" t="s">
        <v>31</v>
      </c>
      <c r="E14" s="41"/>
      <c r="F14" s="41"/>
      <c r="G14" s="41"/>
      <c r="H14" s="41"/>
      <c r="I14" s="101" t="s">
        <v>32</v>
      </c>
      <c r="J14" s="34" t="str">
        <f>IF('Rekapitulace stavby'!AN10="","",'Rekapitulace stavby'!AN10)</f>
        <v/>
      </c>
      <c r="K14" s="44"/>
    </row>
    <row r="15" spans="1:70" s="1" customFormat="1" ht="18" customHeight="1" x14ac:dyDescent="0.3">
      <c r="B15" s="40"/>
      <c r="C15" s="41"/>
      <c r="D15" s="41"/>
      <c r="E15" s="34" t="str">
        <f>IF('Rekapitulace stavby'!E11="","",'Rekapitulace stavby'!E11)</f>
        <v xml:space="preserve"> </v>
      </c>
      <c r="F15" s="41"/>
      <c r="G15" s="41"/>
      <c r="H15" s="41"/>
      <c r="I15" s="101" t="s">
        <v>34</v>
      </c>
      <c r="J15" s="34" t="str">
        <f>IF('Rekapitulace stavby'!AN11="","",'Rekapitulace stavby'!AN11)</f>
        <v/>
      </c>
      <c r="K15" s="44"/>
    </row>
    <row r="16" spans="1:70" s="1" customFormat="1" ht="6.95" customHeight="1" x14ac:dyDescent="0.3">
      <c r="B16" s="40"/>
      <c r="C16" s="41"/>
      <c r="D16" s="41"/>
      <c r="E16" s="41"/>
      <c r="F16" s="41"/>
      <c r="G16" s="41"/>
      <c r="H16" s="41"/>
      <c r="I16" s="100"/>
      <c r="J16" s="41"/>
      <c r="K16" s="44"/>
    </row>
    <row r="17" spans="2:16" s="1" customFormat="1" ht="14.45" customHeight="1" x14ac:dyDescent="0.3">
      <c r="B17" s="40"/>
      <c r="C17" s="41"/>
      <c r="D17" s="36" t="s">
        <v>35</v>
      </c>
      <c r="E17" s="41"/>
      <c r="F17" s="41"/>
      <c r="G17" s="41"/>
      <c r="H17" s="41"/>
      <c r="I17" s="101" t="s">
        <v>32</v>
      </c>
      <c r="J17" s="34" t="str">
        <f>IF('Rekapitulace stavby'!AN13="Vyplň údaj","",IF('Rekapitulace stavby'!AN13="","",'Rekapitulace stavby'!AN13))</f>
        <v/>
      </c>
      <c r="K17" s="44"/>
    </row>
    <row r="18" spans="2:16" s="1" customFormat="1" ht="18" customHeight="1" x14ac:dyDescent="0.3">
      <c r="B18" s="40"/>
      <c r="C18" s="41"/>
      <c r="D18" s="41"/>
      <c r="E18" s="34" t="str">
        <f>IF('Rekapitulace stavby'!E14="Vyplň údaj","",IF('Rekapitulace stavby'!E14="","",'Rekapitulace stavby'!E14))</f>
        <v/>
      </c>
      <c r="F18" s="41"/>
      <c r="G18" s="41"/>
      <c r="H18" s="41"/>
      <c r="I18" s="101" t="s">
        <v>34</v>
      </c>
      <c r="J18" s="34" t="str">
        <f>IF('Rekapitulace stavby'!AN14="Vyplň údaj","",IF('Rekapitulace stavby'!AN14="","",'Rekapitulace stavby'!AN14))</f>
        <v/>
      </c>
      <c r="K18" s="44"/>
    </row>
    <row r="19" spans="2:16" s="1" customFormat="1" ht="6.95" customHeight="1" x14ac:dyDescent="0.3">
      <c r="B19" s="40"/>
      <c r="C19" s="41"/>
      <c r="D19" s="41"/>
      <c r="E19" s="41"/>
      <c r="F19" s="41"/>
      <c r="G19" s="41"/>
      <c r="H19" s="41"/>
      <c r="I19" s="100"/>
      <c r="J19" s="41"/>
      <c r="K19" s="44"/>
    </row>
    <row r="20" spans="2:16" s="1" customFormat="1" ht="14.45" customHeight="1" x14ac:dyDescent="0.3">
      <c r="B20" s="40"/>
      <c r="C20" s="41"/>
      <c r="D20" s="36" t="s">
        <v>37</v>
      </c>
      <c r="E20" s="41"/>
      <c r="F20" s="41"/>
      <c r="G20" s="41"/>
      <c r="H20" s="41"/>
      <c r="I20" s="101" t="s">
        <v>32</v>
      </c>
      <c r="J20" s="34" t="s">
        <v>5</v>
      </c>
      <c r="K20" s="44"/>
    </row>
    <row r="21" spans="2:16" s="1" customFormat="1" ht="18" customHeight="1" x14ac:dyDescent="0.3">
      <c r="B21" s="40"/>
      <c r="C21" s="41"/>
      <c r="D21" s="41"/>
      <c r="E21" s="34" t="s">
        <v>38</v>
      </c>
      <c r="F21" s="41"/>
      <c r="G21" s="41"/>
      <c r="H21" s="41"/>
      <c r="I21" s="101" t="s">
        <v>34</v>
      </c>
      <c r="J21" s="34" t="s">
        <v>5</v>
      </c>
      <c r="K21" s="44"/>
    </row>
    <row r="22" spans="2:16" s="1" customFormat="1" ht="6.95" customHeight="1" x14ac:dyDescent="0.3">
      <c r="B22" s="40"/>
      <c r="C22" s="41"/>
      <c r="D22" s="41"/>
      <c r="E22" s="41"/>
      <c r="F22" s="41"/>
      <c r="G22" s="41"/>
      <c r="H22" s="41"/>
      <c r="I22" s="100"/>
      <c r="J22" s="41"/>
      <c r="K22" s="44"/>
    </row>
    <row r="23" spans="2:16" s="1" customFormat="1" ht="14.45" customHeight="1" x14ac:dyDescent="0.3">
      <c r="B23" s="40"/>
      <c r="C23" s="41"/>
      <c r="D23" s="36" t="s">
        <v>40</v>
      </c>
      <c r="E23" s="41"/>
      <c r="F23" s="41"/>
      <c r="G23" s="41"/>
      <c r="H23" s="41"/>
      <c r="I23" s="100"/>
      <c r="J23" s="41"/>
      <c r="K23" s="44"/>
    </row>
    <row r="24" spans="2:16" s="6" customFormat="1" ht="22.5" customHeight="1" x14ac:dyDescent="0.3">
      <c r="B24" s="103"/>
      <c r="C24" s="104"/>
      <c r="D24" s="104"/>
      <c r="E24" s="339" t="s">
        <v>41</v>
      </c>
      <c r="F24" s="339"/>
      <c r="G24" s="339"/>
      <c r="H24" s="339"/>
      <c r="I24" s="339"/>
      <c r="J24" s="339"/>
      <c r="K24" s="339"/>
      <c r="L24" s="339"/>
      <c r="M24" s="339"/>
      <c r="N24" s="339"/>
      <c r="O24" s="339"/>
      <c r="P24" s="339"/>
    </row>
    <row r="25" spans="2:16" s="1" customFormat="1" ht="6.95" customHeight="1" x14ac:dyDescent="0.3">
      <c r="B25" s="40"/>
      <c r="C25" s="41"/>
      <c r="D25" s="41"/>
      <c r="E25" s="41"/>
      <c r="F25" s="41"/>
      <c r="G25" s="41"/>
      <c r="H25" s="41"/>
      <c r="I25" s="100"/>
      <c r="J25" s="41"/>
      <c r="K25" s="44"/>
    </row>
    <row r="26" spans="2:16" s="1" customFormat="1" ht="6.95" customHeight="1" x14ac:dyDescent="0.3">
      <c r="B26" s="40"/>
      <c r="C26" s="41"/>
      <c r="D26" s="67"/>
      <c r="E26" s="67"/>
      <c r="F26" s="67"/>
      <c r="G26" s="67"/>
      <c r="H26" s="67"/>
      <c r="I26" s="105"/>
      <c r="J26" s="67"/>
      <c r="K26" s="106"/>
    </row>
    <row r="27" spans="2:16" s="1" customFormat="1" ht="25.35" customHeight="1" x14ac:dyDescent="0.3">
      <c r="B27" s="40"/>
      <c r="C27" s="41"/>
      <c r="D27" s="107" t="s">
        <v>42</v>
      </c>
      <c r="E27" s="41"/>
      <c r="F27" s="41"/>
      <c r="G27" s="41"/>
      <c r="H27" s="41"/>
      <c r="I27" s="100"/>
      <c r="J27" s="108">
        <f>ROUND(J88,2)</f>
        <v>108099.36</v>
      </c>
      <c r="K27" s="44"/>
    </row>
    <row r="28" spans="2:16" s="1" customFormat="1" ht="6.95" customHeight="1" x14ac:dyDescent="0.3">
      <c r="B28" s="40"/>
      <c r="C28" s="41"/>
      <c r="D28" s="67"/>
      <c r="E28" s="67"/>
      <c r="F28" s="67"/>
      <c r="G28" s="67"/>
      <c r="H28" s="67"/>
      <c r="I28" s="105"/>
      <c r="J28" s="67"/>
      <c r="K28" s="106"/>
    </row>
    <row r="29" spans="2:16" s="1" customFormat="1" ht="14.45" customHeight="1" x14ac:dyDescent="0.3">
      <c r="B29" s="40"/>
      <c r="C29" s="41"/>
      <c r="D29" s="41"/>
      <c r="E29" s="41"/>
      <c r="F29" s="45" t="s">
        <v>44</v>
      </c>
      <c r="G29" s="41"/>
      <c r="H29" s="41"/>
      <c r="I29" s="109" t="s">
        <v>43</v>
      </c>
      <c r="J29" s="45" t="s">
        <v>45</v>
      </c>
      <c r="K29" s="44"/>
    </row>
    <row r="30" spans="2:16" s="1" customFormat="1" ht="14.45" customHeight="1" x14ac:dyDescent="0.3">
      <c r="B30" s="40"/>
      <c r="C30" s="41"/>
      <c r="D30" s="48" t="s">
        <v>46</v>
      </c>
      <c r="E30" s="48" t="s">
        <v>47</v>
      </c>
      <c r="F30" s="110">
        <f>ROUND(SUM(BE88:BE255), 2)</f>
        <v>108099.36</v>
      </c>
      <c r="G30" s="41"/>
      <c r="H30" s="41"/>
      <c r="I30" s="111">
        <v>0.21</v>
      </c>
      <c r="J30" s="110">
        <f>ROUND(ROUND((SUM(BE88:BE255)), 2)*I30, 2)</f>
        <v>22700.87</v>
      </c>
      <c r="K30" s="44"/>
    </row>
    <row r="31" spans="2:16" s="1" customFormat="1" ht="14.45" customHeight="1" x14ac:dyDescent="0.3">
      <c r="B31" s="40"/>
      <c r="C31" s="41"/>
      <c r="D31" s="41"/>
      <c r="E31" s="48" t="s">
        <v>48</v>
      </c>
      <c r="F31" s="110">
        <f>ROUND(SUM(BF88:BF255), 2)</f>
        <v>0</v>
      </c>
      <c r="G31" s="41"/>
      <c r="H31" s="41"/>
      <c r="I31" s="111">
        <v>0.15</v>
      </c>
      <c r="J31" s="110">
        <f>ROUND(ROUND((SUM(BF88:BF255)), 2)*I31, 2)</f>
        <v>0</v>
      </c>
      <c r="K31" s="44"/>
    </row>
    <row r="32" spans="2:16" s="1" customFormat="1" ht="14.45" hidden="1" customHeight="1" x14ac:dyDescent="0.3">
      <c r="B32" s="40"/>
      <c r="C32" s="41"/>
      <c r="D32" s="41"/>
      <c r="E32" s="48" t="s">
        <v>49</v>
      </c>
      <c r="F32" s="110">
        <f>ROUND(SUM(BG88:BG255), 2)</f>
        <v>0</v>
      </c>
      <c r="G32" s="41"/>
      <c r="H32" s="41"/>
      <c r="I32" s="111">
        <v>0.21</v>
      </c>
      <c r="J32" s="110">
        <v>0</v>
      </c>
      <c r="K32" s="44"/>
    </row>
    <row r="33" spans="2:11" s="1" customFormat="1" ht="14.45" hidden="1" customHeight="1" x14ac:dyDescent="0.3">
      <c r="B33" s="40"/>
      <c r="C33" s="41"/>
      <c r="D33" s="41"/>
      <c r="E33" s="48" t="s">
        <v>50</v>
      </c>
      <c r="F33" s="110">
        <f>ROUND(SUM(BH88:BH255), 2)</f>
        <v>0</v>
      </c>
      <c r="G33" s="41"/>
      <c r="H33" s="41"/>
      <c r="I33" s="111">
        <v>0.15</v>
      </c>
      <c r="J33" s="110">
        <v>0</v>
      </c>
      <c r="K33" s="44"/>
    </row>
    <row r="34" spans="2:11" s="1" customFormat="1" ht="14.45" hidden="1" customHeight="1" x14ac:dyDescent="0.3">
      <c r="B34" s="40"/>
      <c r="C34" s="41"/>
      <c r="D34" s="41"/>
      <c r="E34" s="48" t="s">
        <v>51</v>
      </c>
      <c r="F34" s="110">
        <f>ROUND(SUM(BI88:BI255), 2)</f>
        <v>0</v>
      </c>
      <c r="G34" s="41"/>
      <c r="H34" s="41"/>
      <c r="I34" s="111">
        <v>0</v>
      </c>
      <c r="J34" s="110">
        <v>0</v>
      </c>
      <c r="K34" s="44"/>
    </row>
    <row r="35" spans="2:11" s="1" customFormat="1" ht="6.95" customHeight="1" x14ac:dyDescent="0.3">
      <c r="B35" s="40"/>
      <c r="C35" s="41"/>
      <c r="D35" s="41"/>
      <c r="E35" s="41"/>
      <c r="F35" s="41"/>
      <c r="G35" s="41"/>
      <c r="H35" s="41"/>
      <c r="I35" s="100"/>
      <c r="J35" s="41"/>
      <c r="K35" s="44"/>
    </row>
    <row r="36" spans="2:11" s="1" customFormat="1" ht="25.35" customHeight="1" x14ac:dyDescent="0.3">
      <c r="B36" s="40"/>
      <c r="C36" s="112"/>
      <c r="D36" s="113" t="s">
        <v>52</v>
      </c>
      <c r="E36" s="70"/>
      <c r="F36" s="70"/>
      <c r="G36" s="114" t="s">
        <v>53</v>
      </c>
      <c r="H36" s="115" t="s">
        <v>54</v>
      </c>
      <c r="I36" s="116"/>
      <c r="J36" s="117">
        <f>SUM(J27:J34)</f>
        <v>130800.23</v>
      </c>
      <c r="K36" s="118"/>
    </row>
    <row r="37" spans="2:11" s="1" customFormat="1" ht="14.45" customHeight="1" x14ac:dyDescent="0.3">
      <c r="B37" s="55"/>
      <c r="C37" s="56"/>
      <c r="D37" s="56"/>
      <c r="E37" s="56"/>
      <c r="F37" s="56"/>
      <c r="G37" s="56"/>
      <c r="H37" s="56"/>
      <c r="I37" s="119"/>
      <c r="J37" s="56"/>
      <c r="K37" s="57"/>
    </row>
    <row r="41" spans="2:11" s="1" customFormat="1" ht="6.95" customHeight="1" x14ac:dyDescent="0.3">
      <c r="B41" s="58"/>
      <c r="C41" s="59"/>
      <c r="D41" s="59"/>
      <c r="E41" s="59"/>
      <c r="F41" s="59"/>
      <c r="G41" s="59"/>
      <c r="H41" s="59"/>
      <c r="I41" s="120"/>
      <c r="J41" s="59"/>
      <c r="K41" s="121"/>
    </row>
    <row r="42" spans="2:11" s="1" customFormat="1" ht="36.950000000000003" customHeight="1" x14ac:dyDescent="0.3">
      <c r="B42" s="40"/>
      <c r="C42" s="29" t="s">
        <v>93</v>
      </c>
      <c r="D42" s="41"/>
      <c r="E42" s="41"/>
      <c r="F42" s="41"/>
      <c r="G42" s="41"/>
      <c r="H42" s="41"/>
      <c r="I42" s="100"/>
      <c r="J42" s="41"/>
      <c r="K42" s="44"/>
    </row>
    <row r="43" spans="2:11" s="1" customFormat="1" ht="6.95" customHeight="1" x14ac:dyDescent="0.3">
      <c r="B43" s="40"/>
      <c r="C43" s="41"/>
      <c r="D43" s="41"/>
      <c r="E43" s="41"/>
      <c r="F43" s="41"/>
      <c r="G43" s="41"/>
      <c r="H43" s="41"/>
      <c r="I43" s="100"/>
      <c r="J43" s="41"/>
      <c r="K43" s="44"/>
    </row>
    <row r="44" spans="2:11" s="1" customFormat="1" ht="14.45" customHeight="1" x14ac:dyDescent="0.3">
      <c r="B44" s="40"/>
      <c r="C44" s="36" t="s">
        <v>19</v>
      </c>
      <c r="D44" s="41"/>
      <c r="E44" s="41"/>
      <c r="F44" s="41"/>
      <c r="G44" s="41"/>
      <c r="H44" s="41"/>
      <c r="I44" s="100"/>
      <c r="J44" s="41"/>
      <c r="K44" s="44"/>
    </row>
    <row r="45" spans="2:11" s="1" customFormat="1" ht="22.5" customHeight="1" x14ac:dyDescent="0.3">
      <c r="B45" s="40"/>
      <c r="C45" s="41"/>
      <c r="D45" s="41"/>
      <c r="E45" s="342" t="str">
        <f>E7</f>
        <v>Centrum aktivních seniorů</v>
      </c>
      <c r="F45" s="326"/>
      <c r="G45" s="326"/>
      <c r="H45" s="326"/>
      <c r="I45" s="100"/>
      <c r="J45" s="41"/>
      <c r="K45" s="44"/>
    </row>
    <row r="46" spans="2:11" s="1" customFormat="1" ht="14.45" customHeight="1" x14ac:dyDescent="0.3">
      <c r="B46" s="40"/>
      <c r="C46" s="36" t="s">
        <v>91</v>
      </c>
      <c r="D46" s="41"/>
      <c r="E46" s="41"/>
      <c r="F46" s="41"/>
      <c r="G46" s="41"/>
      <c r="H46" s="41"/>
      <c r="I46" s="100"/>
      <c r="J46" s="41"/>
      <c r="K46" s="44"/>
    </row>
    <row r="47" spans="2:11" s="1" customFormat="1" ht="23.25" customHeight="1" x14ac:dyDescent="0.3">
      <c r="B47" s="40"/>
      <c r="C47" s="41"/>
      <c r="D47" s="41"/>
      <c r="E47" s="343" t="str">
        <f>E9</f>
        <v>1 - SO 07 Přípojka vody</v>
      </c>
      <c r="F47" s="326"/>
      <c r="G47" s="326"/>
      <c r="H47" s="326"/>
      <c r="I47" s="100"/>
      <c r="J47" s="41"/>
      <c r="K47" s="44"/>
    </row>
    <row r="48" spans="2:11" s="1" customFormat="1" ht="6.95" customHeight="1" x14ac:dyDescent="0.3">
      <c r="B48" s="40"/>
      <c r="C48" s="41"/>
      <c r="D48" s="41"/>
      <c r="E48" s="41"/>
      <c r="F48" s="41"/>
      <c r="G48" s="41"/>
      <c r="H48" s="41"/>
      <c r="I48" s="100"/>
      <c r="J48" s="41"/>
      <c r="K48" s="44"/>
    </row>
    <row r="49" spans="2:47" s="1" customFormat="1" ht="18" customHeight="1" x14ac:dyDescent="0.3">
      <c r="B49" s="40"/>
      <c r="C49" s="36" t="s">
        <v>25</v>
      </c>
      <c r="D49" s="41"/>
      <c r="E49" s="41"/>
      <c r="F49" s="34" t="str">
        <f>F12</f>
        <v>Frýdek - Místek</v>
      </c>
      <c r="G49" s="41"/>
      <c r="H49" s="41"/>
      <c r="I49" s="101" t="s">
        <v>27</v>
      </c>
      <c r="J49" s="102" t="str">
        <f>IF(J12="","",J12)</f>
        <v>2. 11. 2017</v>
      </c>
      <c r="K49" s="44"/>
    </row>
    <row r="50" spans="2:47" s="1" customFormat="1" ht="6.95" customHeight="1" x14ac:dyDescent="0.3">
      <c r="B50" s="40"/>
      <c r="C50" s="41"/>
      <c r="D50" s="41"/>
      <c r="E50" s="41"/>
      <c r="F50" s="41"/>
      <c r="G50" s="41"/>
      <c r="H50" s="41"/>
      <c r="I50" s="100"/>
      <c r="J50" s="41"/>
      <c r="K50" s="44"/>
    </row>
    <row r="51" spans="2:47" s="1" customFormat="1" ht="15" x14ac:dyDescent="0.3">
      <c r="B51" s="40"/>
      <c r="C51" s="36" t="s">
        <v>31</v>
      </c>
      <c r="D51" s="41"/>
      <c r="E51" s="41"/>
      <c r="F51" s="34" t="str">
        <f>E15</f>
        <v xml:space="preserve"> </v>
      </c>
      <c r="G51" s="41"/>
      <c r="H51" s="41"/>
      <c r="I51" s="101" t="s">
        <v>37</v>
      </c>
      <c r="J51" s="34" t="str">
        <f>E21</f>
        <v>Ing. Petr Kudlík</v>
      </c>
      <c r="K51" s="44"/>
    </row>
    <row r="52" spans="2:47" s="1" customFormat="1" ht="14.45" customHeight="1" x14ac:dyDescent="0.3">
      <c r="B52" s="40"/>
      <c r="C52" s="36" t="s">
        <v>35</v>
      </c>
      <c r="D52" s="41"/>
      <c r="E52" s="41"/>
      <c r="F52" s="34" t="str">
        <f>IF(E18="","",E18)</f>
        <v/>
      </c>
      <c r="G52" s="41"/>
      <c r="H52" s="41"/>
      <c r="I52" s="100"/>
      <c r="J52" s="41"/>
      <c r="K52" s="44"/>
    </row>
    <row r="53" spans="2:47" s="1" customFormat="1" ht="10.35" customHeight="1" x14ac:dyDescent="0.3">
      <c r="B53" s="40"/>
      <c r="C53" s="41"/>
      <c r="D53" s="41"/>
      <c r="E53" s="41"/>
      <c r="F53" s="41"/>
      <c r="G53" s="41"/>
      <c r="H53" s="41"/>
      <c r="I53" s="100"/>
      <c r="J53" s="41"/>
      <c r="K53" s="44"/>
    </row>
    <row r="54" spans="2:47" s="1" customFormat="1" ht="29.25" customHeight="1" x14ac:dyDescent="0.3">
      <c r="B54" s="40"/>
      <c r="C54" s="122" t="s">
        <v>94</v>
      </c>
      <c r="D54" s="112"/>
      <c r="E54" s="112"/>
      <c r="F54" s="112"/>
      <c r="G54" s="112"/>
      <c r="H54" s="112"/>
      <c r="I54" s="123"/>
      <c r="J54" s="124" t="s">
        <v>95</v>
      </c>
      <c r="K54" s="125"/>
    </row>
    <row r="55" spans="2:47" s="1" customFormat="1" ht="10.35" customHeight="1" x14ac:dyDescent="0.3">
      <c r="B55" s="40"/>
      <c r="C55" s="41"/>
      <c r="D55" s="41"/>
      <c r="E55" s="41"/>
      <c r="F55" s="41"/>
      <c r="G55" s="41"/>
      <c r="H55" s="41"/>
      <c r="I55" s="100"/>
      <c r="J55" s="41"/>
      <c r="K55" s="44"/>
    </row>
    <row r="56" spans="2:47" s="1" customFormat="1" ht="29.25" customHeight="1" x14ac:dyDescent="0.3">
      <c r="B56" s="40"/>
      <c r="C56" s="126" t="s">
        <v>96</v>
      </c>
      <c r="D56" s="41"/>
      <c r="E56" s="41"/>
      <c r="F56" s="41"/>
      <c r="G56" s="41"/>
      <c r="H56" s="41"/>
      <c r="I56" s="100"/>
      <c r="J56" s="108">
        <f>J88</f>
        <v>108099.36</v>
      </c>
      <c r="K56" s="44"/>
      <c r="AU56" s="23" t="s">
        <v>97</v>
      </c>
    </row>
    <row r="57" spans="2:47" s="7" customFormat="1" ht="24.95" customHeight="1" x14ac:dyDescent="0.3">
      <c r="B57" s="127"/>
      <c r="C57" s="128"/>
      <c r="D57" s="129" t="s">
        <v>98</v>
      </c>
      <c r="E57" s="130"/>
      <c r="F57" s="130"/>
      <c r="G57" s="130"/>
      <c r="H57" s="130"/>
      <c r="I57" s="131"/>
      <c r="J57" s="132">
        <f>J89</f>
        <v>104989.33</v>
      </c>
      <c r="K57" s="133"/>
    </row>
    <row r="58" spans="2:47" s="8" customFormat="1" ht="19.899999999999999" customHeight="1" x14ac:dyDescent="0.3">
      <c r="B58" s="134"/>
      <c r="C58" s="135"/>
      <c r="D58" s="136" t="s">
        <v>99</v>
      </c>
      <c r="E58" s="137"/>
      <c r="F58" s="137"/>
      <c r="G58" s="137"/>
      <c r="H58" s="137"/>
      <c r="I58" s="138"/>
      <c r="J58" s="139">
        <f>J90</f>
        <v>44098.92</v>
      </c>
      <c r="K58" s="140"/>
    </row>
    <row r="59" spans="2:47" s="8" customFormat="1" ht="19.899999999999999" customHeight="1" x14ac:dyDescent="0.3">
      <c r="B59" s="134"/>
      <c r="C59" s="135"/>
      <c r="D59" s="136" t="s">
        <v>100</v>
      </c>
      <c r="E59" s="137"/>
      <c r="F59" s="137"/>
      <c r="G59" s="137"/>
      <c r="H59" s="137"/>
      <c r="I59" s="138"/>
      <c r="J59" s="139">
        <f>J152</f>
        <v>79.97</v>
      </c>
      <c r="K59" s="140"/>
    </row>
    <row r="60" spans="2:47" s="8" customFormat="1" ht="19.899999999999999" customHeight="1" x14ac:dyDescent="0.3">
      <c r="B60" s="134"/>
      <c r="C60" s="135"/>
      <c r="D60" s="136" t="s">
        <v>101</v>
      </c>
      <c r="E60" s="137"/>
      <c r="F60" s="137"/>
      <c r="G60" s="137"/>
      <c r="H60" s="137"/>
      <c r="I60" s="138"/>
      <c r="J60" s="139">
        <f>J156</f>
        <v>2344.09</v>
      </c>
      <c r="K60" s="140"/>
    </row>
    <row r="61" spans="2:47" s="8" customFormat="1" ht="19.899999999999999" customHeight="1" x14ac:dyDescent="0.3">
      <c r="B61" s="134"/>
      <c r="C61" s="135"/>
      <c r="D61" s="136" t="s">
        <v>102</v>
      </c>
      <c r="E61" s="137"/>
      <c r="F61" s="137"/>
      <c r="G61" s="137"/>
      <c r="H61" s="137"/>
      <c r="I61" s="138"/>
      <c r="J61" s="139">
        <f>J162</f>
        <v>21148.18</v>
      </c>
      <c r="K61" s="140"/>
    </row>
    <row r="62" spans="2:47" s="8" customFormat="1" ht="19.899999999999999" customHeight="1" x14ac:dyDescent="0.3">
      <c r="B62" s="134"/>
      <c r="C62" s="135"/>
      <c r="D62" s="136" t="s">
        <v>103</v>
      </c>
      <c r="E62" s="137"/>
      <c r="F62" s="137"/>
      <c r="G62" s="137"/>
      <c r="H62" s="137"/>
      <c r="I62" s="138"/>
      <c r="J62" s="139">
        <f>J175</f>
        <v>22373.81</v>
      </c>
      <c r="K62" s="140"/>
    </row>
    <row r="63" spans="2:47" s="8" customFormat="1" ht="19.899999999999999" customHeight="1" x14ac:dyDescent="0.3">
      <c r="B63" s="134"/>
      <c r="C63" s="135"/>
      <c r="D63" s="136" t="s">
        <v>104</v>
      </c>
      <c r="E63" s="137"/>
      <c r="F63" s="137"/>
      <c r="G63" s="137"/>
      <c r="H63" s="137"/>
      <c r="I63" s="138"/>
      <c r="J63" s="139">
        <f>J220</f>
        <v>2704</v>
      </c>
      <c r="K63" s="140"/>
    </row>
    <row r="64" spans="2:47" s="8" customFormat="1" ht="19.899999999999999" customHeight="1" x14ac:dyDescent="0.3">
      <c r="B64" s="134"/>
      <c r="C64" s="135"/>
      <c r="D64" s="136" t="s">
        <v>105</v>
      </c>
      <c r="E64" s="137"/>
      <c r="F64" s="137"/>
      <c r="G64" s="137"/>
      <c r="H64" s="137"/>
      <c r="I64" s="138"/>
      <c r="J64" s="139">
        <f>J225</f>
        <v>7351.5499999999993</v>
      </c>
      <c r="K64" s="140"/>
    </row>
    <row r="65" spans="2:12" s="8" customFormat="1" ht="19.899999999999999" customHeight="1" x14ac:dyDescent="0.3">
      <c r="B65" s="134"/>
      <c r="C65" s="135"/>
      <c r="D65" s="136" t="s">
        <v>106</v>
      </c>
      <c r="E65" s="137"/>
      <c r="F65" s="137"/>
      <c r="G65" s="137"/>
      <c r="H65" s="137"/>
      <c r="I65" s="138"/>
      <c r="J65" s="139">
        <f>J234</f>
        <v>4888.8100000000004</v>
      </c>
      <c r="K65" s="140"/>
    </row>
    <row r="66" spans="2:12" s="7" customFormat="1" ht="24.95" customHeight="1" x14ac:dyDescent="0.3">
      <c r="B66" s="127"/>
      <c r="C66" s="128"/>
      <c r="D66" s="129" t="s">
        <v>107</v>
      </c>
      <c r="E66" s="130"/>
      <c r="F66" s="130"/>
      <c r="G66" s="130"/>
      <c r="H66" s="130"/>
      <c r="I66" s="131"/>
      <c r="J66" s="132">
        <f>J236</f>
        <v>3110.03</v>
      </c>
      <c r="K66" s="133"/>
    </row>
    <row r="67" spans="2:12" s="8" customFormat="1" ht="19.899999999999999" customHeight="1" x14ac:dyDescent="0.3">
      <c r="B67" s="134"/>
      <c r="C67" s="135"/>
      <c r="D67" s="136" t="s">
        <v>108</v>
      </c>
      <c r="E67" s="137"/>
      <c r="F67" s="137"/>
      <c r="G67" s="137"/>
      <c r="H67" s="137"/>
      <c r="I67" s="138"/>
      <c r="J67" s="139">
        <f>J237</f>
        <v>3110.03</v>
      </c>
      <c r="K67" s="140"/>
    </row>
    <row r="68" spans="2:12" s="7" customFormat="1" ht="24.95" customHeight="1" x14ac:dyDescent="0.3">
      <c r="B68" s="127"/>
      <c r="C68" s="128"/>
      <c r="D68" s="129" t="s">
        <v>109</v>
      </c>
      <c r="E68" s="130"/>
      <c r="F68" s="130"/>
      <c r="G68" s="130"/>
      <c r="H68" s="130"/>
      <c r="I68" s="131"/>
      <c r="J68" s="132">
        <f>J253</f>
        <v>0</v>
      </c>
      <c r="K68" s="133"/>
    </row>
    <row r="69" spans="2:12" s="1" customFormat="1" ht="21.75" customHeight="1" x14ac:dyDescent="0.3">
      <c r="B69" s="40"/>
      <c r="C69" s="41"/>
      <c r="D69" s="41"/>
      <c r="E69" s="41"/>
      <c r="F69" s="41"/>
      <c r="G69" s="41"/>
      <c r="H69" s="41"/>
      <c r="I69" s="100"/>
      <c r="J69" s="41"/>
      <c r="K69" s="44"/>
    </row>
    <row r="70" spans="2:12" s="1" customFormat="1" ht="6.95" customHeight="1" x14ac:dyDescent="0.3">
      <c r="B70" s="55"/>
      <c r="C70" s="56"/>
      <c r="D70" s="56"/>
      <c r="E70" s="56"/>
      <c r="F70" s="56"/>
      <c r="G70" s="56"/>
      <c r="H70" s="56"/>
      <c r="I70" s="119"/>
      <c r="J70" s="56"/>
      <c r="K70" s="57"/>
    </row>
    <row r="74" spans="2:12" s="1" customFormat="1" ht="6.95" customHeight="1" x14ac:dyDescent="0.3">
      <c r="B74" s="58"/>
      <c r="C74" s="59"/>
      <c r="D74" s="59"/>
      <c r="E74" s="59"/>
      <c r="F74" s="59"/>
      <c r="G74" s="59"/>
      <c r="H74" s="59"/>
      <c r="I74" s="120"/>
      <c r="J74" s="59"/>
      <c r="K74" s="59"/>
      <c r="L74" s="40"/>
    </row>
    <row r="75" spans="2:12" s="1" customFormat="1" ht="36.950000000000003" customHeight="1" x14ac:dyDescent="0.3">
      <c r="B75" s="40"/>
      <c r="C75" s="60" t="s">
        <v>110</v>
      </c>
      <c r="L75" s="40"/>
    </row>
    <row r="76" spans="2:12" s="1" customFormat="1" ht="6.95" customHeight="1" x14ac:dyDescent="0.3">
      <c r="B76" s="40"/>
      <c r="L76" s="40"/>
    </row>
    <row r="77" spans="2:12" s="1" customFormat="1" ht="14.45" customHeight="1" x14ac:dyDescent="0.3">
      <c r="B77" s="40"/>
      <c r="C77" s="62" t="s">
        <v>19</v>
      </c>
      <c r="L77" s="40"/>
    </row>
    <row r="78" spans="2:12" s="1" customFormat="1" ht="22.5" customHeight="1" x14ac:dyDescent="0.3">
      <c r="B78" s="40"/>
      <c r="E78" s="340" t="str">
        <f>E7</f>
        <v>Centrum aktivních seniorů</v>
      </c>
      <c r="F78" s="305"/>
      <c r="G78" s="305"/>
      <c r="H78" s="305"/>
      <c r="L78" s="40"/>
    </row>
    <row r="79" spans="2:12" s="1" customFormat="1" ht="14.45" customHeight="1" x14ac:dyDescent="0.3">
      <c r="B79" s="40"/>
      <c r="C79" s="62" t="s">
        <v>91</v>
      </c>
      <c r="L79" s="40"/>
    </row>
    <row r="80" spans="2:12" s="1" customFormat="1" ht="23.25" customHeight="1" x14ac:dyDescent="0.3">
      <c r="B80" s="40"/>
      <c r="E80" s="330" t="str">
        <f>E9</f>
        <v>1 - SO 07 Přípojka vody</v>
      </c>
      <c r="F80" s="305"/>
      <c r="G80" s="305"/>
      <c r="H80" s="305"/>
      <c r="L80" s="40"/>
    </row>
    <row r="81" spans="2:65" s="1" customFormat="1" ht="6.95" customHeight="1" x14ac:dyDescent="0.3">
      <c r="B81" s="40"/>
      <c r="L81" s="40"/>
    </row>
    <row r="82" spans="2:65" s="1" customFormat="1" ht="18" customHeight="1" x14ac:dyDescent="0.3">
      <c r="B82" s="40"/>
      <c r="C82" s="62" t="s">
        <v>25</v>
      </c>
      <c r="F82" s="141" t="str">
        <f>F12</f>
        <v>Frýdek - Místek</v>
      </c>
      <c r="I82" s="142" t="s">
        <v>27</v>
      </c>
      <c r="J82" s="66" t="str">
        <f>IF(J12="","",J12)</f>
        <v>2. 11. 2017</v>
      </c>
      <c r="L82" s="40"/>
    </row>
    <row r="83" spans="2:65" s="1" customFormat="1" ht="6.95" customHeight="1" x14ac:dyDescent="0.3">
      <c r="B83" s="40"/>
      <c r="L83" s="40"/>
    </row>
    <row r="84" spans="2:65" s="1" customFormat="1" ht="15" x14ac:dyDescent="0.3">
      <c r="B84" s="40"/>
      <c r="C84" s="62" t="s">
        <v>31</v>
      </c>
      <c r="F84" s="141" t="str">
        <f>E15</f>
        <v xml:space="preserve"> </v>
      </c>
      <c r="I84" s="142" t="s">
        <v>37</v>
      </c>
      <c r="J84" s="141" t="str">
        <f>E21</f>
        <v>Ing. Petr Kudlík</v>
      </c>
      <c r="L84" s="40"/>
    </row>
    <row r="85" spans="2:65" s="1" customFormat="1" ht="14.45" customHeight="1" x14ac:dyDescent="0.3">
      <c r="B85" s="40"/>
      <c r="C85" s="62" t="s">
        <v>35</v>
      </c>
      <c r="F85" s="141" t="str">
        <f>IF(E18="","",E18)</f>
        <v/>
      </c>
      <c r="L85" s="40"/>
    </row>
    <row r="86" spans="2:65" s="1" customFormat="1" ht="10.35" customHeight="1" x14ac:dyDescent="0.3">
      <c r="B86" s="40"/>
      <c r="L86" s="40"/>
    </row>
    <row r="87" spans="2:65" s="9" customFormat="1" ht="29.25" customHeight="1" x14ac:dyDescent="0.3">
      <c r="B87" s="143"/>
      <c r="C87" s="144" t="s">
        <v>111</v>
      </c>
      <c r="D87" s="145" t="s">
        <v>61</v>
      </c>
      <c r="E87" s="145" t="s">
        <v>57</v>
      </c>
      <c r="F87" s="145" t="s">
        <v>112</v>
      </c>
      <c r="G87" s="145" t="s">
        <v>113</v>
      </c>
      <c r="H87" s="145" t="s">
        <v>114</v>
      </c>
      <c r="I87" s="146" t="s">
        <v>115</v>
      </c>
      <c r="J87" s="145" t="s">
        <v>95</v>
      </c>
      <c r="K87" s="147" t="s">
        <v>116</v>
      </c>
      <c r="L87" s="143"/>
      <c r="M87" s="72" t="s">
        <v>117</v>
      </c>
      <c r="N87" s="73" t="s">
        <v>46</v>
      </c>
      <c r="O87" s="73" t="s">
        <v>118</v>
      </c>
      <c r="P87" s="73" t="s">
        <v>119</v>
      </c>
      <c r="Q87" s="73" t="s">
        <v>120</v>
      </c>
      <c r="R87" s="73" t="s">
        <v>121</v>
      </c>
      <c r="S87" s="73" t="s">
        <v>122</v>
      </c>
      <c r="T87" s="74" t="s">
        <v>123</v>
      </c>
    </row>
    <row r="88" spans="2:65" s="1" customFormat="1" ht="29.25" customHeight="1" x14ac:dyDescent="0.35">
      <c r="B88" s="40"/>
      <c r="C88" s="76" t="s">
        <v>96</v>
      </c>
      <c r="J88" s="148">
        <f>BK88</f>
        <v>108099.36</v>
      </c>
      <c r="L88" s="40"/>
      <c r="M88" s="75"/>
      <c r="N88" s="67"/>
      <c r="O88" s="67"/>
      <c r="P88" s="149">
        <f>P89+P236+P253</f>
        <v>0</v>
      </c>
      <c r="Q88" s="67"/>
      <c r="R88" s="149">
        <f>R89+R236+R253</f>
        <v>49.903682500000002</v>
      </c>
      <c r="S88" s="67"/>
      <c r="T88" s="150">
        <f>T89+T236+T253</f>
        <v>14.484</v>
      </c>
      <c r="AT88" s="23" t="s">
        <v>75</v>
      </c>
      <c r="AU88" s="23" t="s">
        <v>97</v>
      </c>
      <c r="BK88" s="151">
        <f>BK89+BK236+BK253</f>
        <v>108099.36</v>
      </c>
    </row>
    <row r="89" spans="2:65" s="10" customFormat="1" ht="37.35" customHeight="1" x14ac:dyDescent="0.35">
      <c r="B89" s="152"/>
      <c r="D89" s="153" t="s">
        <v>75</v>
      </c>
      <c r="E89" s="154" t="s">
        <v>124</v>
      </c>
      <c r="F89" s="154" t="s">
        <v>125</v>
      </c>
      <c r="I89" s="155"/>
      <c r="J89" s="156">
        <f>BK89</f>
        <v>104989.33</v>
      </c>
      <c r="L89" s="152"/>
      <c r="M89" s="157"/>
      <c r="N89" s="158"/>
      <c r="O89" s="158"/>
      <c r="P89" s="159">
        <f>P90+P152+P156+P162+P175+P220+P225+P234</f>
        <v>0</v>
      </c>
      <c r="Q89" s="158"/>
      <c r="R89" s="159">
        <f>R90+R152+R156+R162+R175+R220+R225+R234</f>
        <v>49.895842500000001</v>
      </c>
      <c r="S89" s="158"/>
      <c r="T89" s="160">
        <f>T90+T152+T156+T162+T175+T220+T225+T234</f>
        <v>14.484</v>
      </c>
      <c r="AR89" s="153" t="s">
        <v>24</v>
      </c>
      <c r="AT89" s="161" t="s">
        <v>75</v>
      </c>
      <c r="AU89" s="161" t="s">
        <v>76</v>
      </c>
      <c r="AY89" s="153" t="s">
        <v>126</v>
      </c>
      <c r="BK89" s="162">
        <f>BK90+BK152+BK156+BK162+BK175+BK220+BK225+BK234</f>
        <v>104989.33</v>
      </c>
    </row>
    <row r="90" spans="2:65" s="10" customFormat="1" ht="19.899999999999999" customHeight="1" x14ac:dyDescent="0.3">
      <c r="B90" s="152"/>
      <c r="D90" s="163" t="s">
        <v>75</v>
      </c>
      <c r="E90" s="164" t="s">
        <v>24</v>
      </c>
      <c r="F90" s="164" t="s">
        <v>127</v>
      </c>
      <c r="I90" s="155"/>
      <c r="J90" s="165">
        <f>BK90</f>
        <v>44098.92</v>
      </c>
      <c r="L90" s="152"/>
      <c r="M90" s="157"/>
      <c r="N90" s="158"/>
      <c r="O90" s="158"/>
      <c r="P90" s="159">
        <f>SUM(P91:P151)</f>
        <v>0</v>
      </c>
      <c r="Q90" s="158"/>
      <c r="R90" s="159">
        <f>SUM(R91:R151)</f>
        <v>35.838456000000001</v>
      </c>
      <c r="S90" s="158"/>
      <c r="T90" s="160">
        <f>SUM(T91:T151)</f>
        <v>14.484</v>
      </c>
      <c r="AR90" s="153" t="s">
        <v>24</v>
      </c>
      <c r="AT90" s="161" t="s">
        <v>75</v>
      </c>
      <c r="AU90" s="161" t="s">
        <v>24</v>
      </c>
      <c r="AY90" s="153" t="s">
        <v>126</v>
      </c>
      <c r="BK90" s="162">
        <f>SUM(BK91:BK151)</f>
        <v>44098.92</v>
      </c>
    </row>
    <row r="91" spans="2:65" s="1" customFormat="1" ht="31.5" customHeight="1" x14ac:dyDescent="0.3">
      <c r="B91" s="166"/>
      <c r="C91" s="167" t="s">
        <v>24</v>
      </c>
      <c r="D91" s="167" t="s">
        <v>128</v>
      </c>
      <c r="E91" s="168" t="s">
        <v>129</v>
      </c>
      <c r="F91" s="169" t="s">
        <v>130</v>
      </c>
      <c r="G91" s="170" t="s">
        <v>131</v>
      </c>
      <c r="H91" s="171">
        <v>12.75</v>
      </c>
      <c r="I91" s="172">
        <v>78.38</v>
      </c>
      <c r="J91" s="173">
        <f>ROUND(I91*H91,2)</f>
        <v>999.35</v>
      </c>
      <c r="K91" s="169" t="s">
        <v>132</v>
      </c>
      <c r="L91" s="40"/>
      <c r="M91" s="174" t="s">
        <v>5</v>
      </c>
      <c r="N91" s="175" t="s">
        <v>47</v>
      </c>
      <c r="O91" s="41"/>
      <c r="P91" s="176">
        <f>O91*H91</f>
        <v>0</v>
      </c>
      <c r="Q91" s="176">
        <v>0</v>
      </c>
      <c r="R91" s="176">
        <f>Q91*H91</f>
        <v>0</v>
      </c>
      <c r="S91" s="176">
        <v>0.16</v>
      </c>
      <c r="T91" s="177">
        <f>S91*H91</f>
        <v>2.04</v>
      </c>
      <c r="AR91" s="23" t="s">
        <v>133</v>
      </c>
      <c r="AT91" s="23" t="s">
        <v>128</v>
      </c>
      <c r="AU91" s="23" t="s">
        <v>84</v>
      </c>
      <c r="AY91" s="23" t="s">
        <v>126</v>
      </c>
      <c r="BE91" s="178">
        <f>IF(N91="základní",J91,0)</f>
        <v>999.35</v>
      </c>
      <c r="BF91" s="178">
        <f>IF(N91="snížená",J91,0)</f>
        <v>0</v>
      </c>
      <c r="BG91" s="178">
        <f>IF(N91="zákl. přenesená",J91,0)</f>
        <v>0</v>
      </c>
      <c r="BH91" s="178">
        <f>IF(N91="sníž. přenesená",J91,0)</f>
        <v>0</v>
      </c>
      <c r="BI91" s="178">
        <f>IF(N91="nulová",J91,0)</f>
        <v>0</v>
      </c>
      <c r="BJ91" s="23" t="s">
        <v>24</v>
      </c>
      <c r="BK91" s="178">
        <f>ROUND(I91*H91,2)</f>
        <v>999.35</v>
      </c>
      <c r="BL91" s="23" t="s">
        <v>133</v>
      </c>
      <c r="BM91" s="23" t="s">
        <v>134</v>
      </c>
    </row>
    <row r="92" spans="2:65" s="11" customFormat="1" x14ac:dyDescent="0.3">
      <c r="B92" s="179"/>
      <c r="D92" s="180" t="s">
        <v>135</v>
      </c>
      <c r="E92" s="181" t="s">
        <v>5</v>
      </c>
      <c r="F92" s="182" t="s">
        <v>136</v>
      </c>
      <c r="H92" s="181" t="s">
        <v>5</v>
      </c>
      <c r="I92" s="183"/>
      <c r="L92" s="179"/>
      <c r="M92" s="184"/>
      <c r="N92" s="185"/>
      <c r="O92" s="185"/>
      <c r="P92" s="185"/>
      <c r="Q92" s="185"/>
      <c r="R92" s="185"/>
      <c r="S92" s="185"/>
      <c r="T92" s="186"/>
      <c r="AT92" s="181" t="s">
        <v>135</v>
      </c>
      <c r="AU92" s="181" t="s">
        <v>84</v>
      </c>
      <c r="AV92" s="11" t="s">
        <v>24</v>
      </c>
      <c r="AW92" s="11" t="s">
        <v>39</v>
      </c>
      <c r="AX92" s="11" t="s">
        <v>76</v>
      </c>
      <c r="AY92" s="181" t="s">
        <v>126</v>
      </c>
    </row>
    <row r="93" spans="2:65" s="12" customFormat="1" x14ac:dyDescent="0.3">
      <c r="B93" s="187"/>
      <c r="D93" s="188" t="s">
        <v>135</v>
      </c>
      <c r="E93" s="189" t="s">
        <v>5</v>
      </c>
      <c r="F93" s="190" t="s">
        <v>137</v>
      </c>
      <c r="H93" s="191">
        <v>12.75</v>
      </c>
      <c r="I93" s="192"/>
      <c r="L93" s="187"/>
      <c r="M93" s="193"/>
      <c r="N93" s="194"/>
      <c r="O93" s="194"/>
      <c r="P93" s="194"/>
      <c r="Q93" s="194"/>
      <c r="R93" s="194"/>
      <c r="S93" s="194"/>
      <c r="T93" s="195"/>
      <c r="AT93" s="196" t="s">
        <v>135</v>
      </c>
      <c r="AU93" s="196" t="s">
        <v>84</v>
      </c>
      <c r="AV93" s="12" t="s">
        <v>84</v>
      </c>
      <c r="AW93" s="12" t="s">
        <v>39</v>
      </c>
      <c r="AX93" s="12" t="s">
        <v>24</v>
      </c>
      <c r="AY93" s="196" t="s">
        <v>126</v>
      </c>
    </row>
    <row r="94" spans="2:65" s="1" customFormat="1" ht="31.5" customHeight="1" x14ac:dyDescent="0.3">
      <c r="B94" s="166"/>
      <c r="C94" s="167" t="s">
        <v>84</v>
      </c>
      <c r="D94" s="167" t="s">
        <v>128</v>
      </c>
      <c r="E94" s="168" t="s">
        <v>138</v>
      </c>
      <c r="F94" s="169" t="s">
        <v>139</v>
      </c>
      <c r="G94" s="170" t="s">
        <v>131</v>
      </c>
      <c r="H94" s="171">
        <v>12.75</v>
      </c>
      <c r="I94" s="172">
        <v>235.14</v>
      </c>
      <c r="J94" s="173">
        <f>ROUND(I94*H94,2)</f>
        <v>2998.04</v>
      </c>
      <c r="K94" s="169" t="s">
        <v>132</v>
      </c>
      <c r="L94" s="40"/>
      <c r="M94" s="174" t="s">
        <v>5</v>
      </c>
      <c r="N94" s="175" t="s">
        <v>47</v>
      </c>
      <c r="O94" s="41"/>
      <c r="P94" s="176">
        <f>O94*H94</f>
        <v>0</v>
      </c>
      <c r="Q94" s="176">
        <v>0</v>
      </c>
      <c r="R94" s="176">
        <f>Q94*H94</f>
        <v>0</v>
      </c>
      <c r="S94" s="176">
        <v>0.23499999999999999</v>
      </c>
      <c r="T94" s="177">
        <f>S94*H94</f>
        <v>2.9962499999999999</v>
      </c>
      <c r="AR94" s="23" t="s">
        <v>133</v>
      </c>
      <c r="AT94" s="23" t="s">
        <v>128</v>
      </c>
      <c r="AU94" s="23" t="s">
        <v>84</v>
      </c>
      <c r="AY94" s="23" t="s">
        <v>126</v>
      </c>
      <c r="BE94" s="178">
        <f>IF(N94="základní",J94,0)</f>
        <v>2998.04</v>
      </c>
      <c r="BF94" s="178">
        <f>IF(N94="snížená",J94,0)</f>
        <v>0</v>
      </c>
      <c r="BG94" s="178">
        <f>IF(N94="zákl. přenesená",J94,0)</f>
        <v>0</v>
      </c>
      <c r="BH94" s="178">
        <f>IF(N94="sníž. přenesená",J94,0)</f>
        <v>0</v>
      </c>
      <c r="BI94" s="178">
        <f>IF(N94="nulová",J94,0)</f>
        <v>0</v>
      </c>
      <c r="BJ94" s="23" t="s">
        <v>24</v>
      </c>
      <c r="BK94" s="178">
        <f>ROUND(I94*H94,2)</f>
        <v>2998.04</v>
      </c>
      <c r="BL94" s="23" t="s">
        <v>133</v>
      </c>
      <c r="BM94" s="23" t="s">
        <v>140</v>
      </c>
    </row>
    <row r="95" spans="2:65" s="12" customFormat="1" x14ac:dyDescent="0.3">
      <c r="B95" s="187"/>
      <c r="D95" s="188" t="s">
        <v>135</v>
      </c>
      <c r="E95" s="189" t="s">
        <v>5</v>
      </c>
      <c r="F95" s="190" t="s">
        <v>141</v>
      </c>
      <c r="H95" s="191">
        <v>12.75</v>
      </c>
      <c r="I95" s="192"/>
      <c r="L95" s="187"/>
      <c r="M95" s="193"/>
      <c r="N95" s="194"/>
      <c r="O95" s="194"/>
      <c r="P95" s="194"/>
      <c r="Q95" s="194"/>
      <c r="R95" s="194"/>
      <c r="S95" s="194"/>
      <c r="T95" s="195"/>
      <c r="AT95" s="196" t="s">
        <v>135</v>
      </c>
      <c r="AU95" s="196" t="s">
        <v>84</v>
      </c>
      <c r="AV95" s="12" t="s">
        <v>84</v>
      </c>
      <c r="AW95" s="12" t="s">
        <v>39</v>
      </c>
      <c r="AX95" s="12" t="s">
        <v>24</v>
      </c>
      <c r="AY95" s="196" t="s">
        <v>126</v>
      </c>
    </row>
    <row r="96" spans="2:65" s="1" customFormat="1" ht="31.5" customHeight="1" x14ac:dyDescent="0.3">
      <c r="B96" s="166"/>
      <c r="C96" s="167" t="s">
        <v>142</v>
      </c>
      <c r="D96" s="167" t="s">
        <v>128</v>
      </c>
      <c r="E96" s="168" t="s">
        <v>143</v>
      </c>
      <c r="F96" s="169" t="s">
        <v>144</v>
      </c>
      <c r="G96" s="170" t="s">
        <v>131</v>
      </c>
      <c r="H96" s="171">
        <v>12.75</v>
      </c>
      <c r="I96" s="172">
        <v>489.88</v>
      </c>
      <c r="J96" s="173">
        <f>ROUND(I96*H96,2)</f>
        <v>6245.97</v>
      </c>
      <c r="K96" s="169" t="s">
        <v>132</v>
      </c>
      <c r="L96" s="40"/>
      <c r="M96" s="174" t="s">
        <v>5</v>
      </c>
      <c r="N96" s="175" t="s">
        <v>47</v>
      </c>
      <c r="O96" s="41"/>
      <c r="P96" s="176">
        <f>O96*H96</f>
        <v>0</v>
      </c>
      <c r="Q96" s="176">
        <v>0</v>
      </c>
      <c r="R96" s="176">
        <f>Q96*H96</f>
        <v>0</v>
      </c>
      <c r="S96" s="176">
        <v>0.56000000000000005</v>
      </c>
      <c r="T96" s="177">
        <f>S96*H96</f>
        <v>7.1400000000000006</v>
      </c>
      <c r="AR96" s="23" t="s">
        <v>133</v>
      </c>
      <c r="AT96" s="23" t="s">
        <v>128</v>
      </c>
      <c r="AU96" s="23" t="s">
        <v>84</v>
      </c>
      <c r="AY96" s="23" t="s">
        <v>126</v>
      </c>
      <c r="BE96" s="178">
        <f>IF(N96="základní",J96,0)</f>
        <v>6245.97</v>
      </c>
      <c r="BF96" s="178">
        <f>IF(N96="snížená",J96,0)</f>
        <v>0</v>
      </c>
      <c r="BG96" s="178">
        <f>IF(N96="zákl. přenesená",J96,0)</f>
        <v>0</v>
      </c>
      <c r="BH96" s="178">
        <f>IF(N96="sníž. přenesená",J96,0)</f>
        <v>0</v>
      </c>
      <c r="BI96" s="178">
        <f>IF(N96="nulová",J96,0)</f>
        <v>0</v>
      </c>
      <c r="BJ96" s="23" t="s">
        <v>24</v>
      </c>
      <c r="BK96" s="178">
        <f>ROUND(I96*H96,2)</f>
        <v>6245.97</v>
      </c>
      <c r="BL96" s="23" t="s">
        <v>133</v>
      </c>
      <c r="BM96" s="23" t="s">
        <v>145</v>
      </c>
    </row>
    <row r="97" spans="2:65" s="12" customFormat="1" x14ac:dyDescent="0.3">
      <c r="B97" s="187"/>
      <c r="D97" s="188" t="s">
        <v>135</v>
      </c>
      <c r="E97" s="189" t="s">
        <v>5</v>
      </c>
      <c r="F97" s="190" t="s">
        <v>141</v>
      </c>
      <c r="H97" s="191">
        <v>12.75</v>
      </c>
      <c r="I97" s="192"/>
      <c r="L97" s="187"/>
      <c r="M97" s="193"/>
      <c r="N97" s="194"/>
      <c r="O97" s="194"/>
      <c r="P97" s="194"/>
      <c r="Q97" s="194"/>
      <c r="R97" s="194"/>
      <c r="S97" s="194"/>
      <c r="T97" s="195"/>
      <c r="AT97" s="196" t="s">
        <v>135</v>
      </c>
      <c r="AU97" s="196" t="s">
        <v>84</v>
      </c>
      <c r="AV97" s="12" t="s">
        <v>84</v>
      </c>
      <c r="AW97" s="12" t="s">
        <v>39</v>
      </c>
      <c r="AX97" s="12" t="s">
        <v>24</v>
      </c>
      <c r="AY97" s="196" t="s">
        <v>126</v>
      </c>
    </row>
    <row r="98" spans="2:65" s="1" customFormat="1" ht="22.5" customHeight="1" x14ac:dyDescent="0.3">
      <c r="B98" s="166"/>
      <c r="C98" s="167" t="s">
        <v>133</v>
      </c>
      <c r="D98" s="167" t="s">
        <v>128</v>
      </c>
      <c r="E98" s="168" t="s">
        <v>146</v>
      </c>
      <c r="F98" s="169" t="s">
        <v>147</v>
      </c>
      <c r="G98" s="170" t="s">
        <v>131</v>
      </c>
      <c r="H98" s="171">
        <v>12.75</v>
      </c>
      <c r="I98" s="172">
        <v>137.16999999999999</v>
      </c>
      <c r="J98" s="173">
        <f>ROUND(I98*H98,2)</f>
        <v>1748.92</v>
      </c>
      <c r="K98" s="169" t="s">
        <v>132</v>
      </c>
      <c r="L98" s="40"/>
      <c r="M98" s="174" t="s">
        <v>5</v>
      </c>
      <c r="N98" s="175" t="s">
        <v>47</v>
      </c>
      <c r="O98" s="41"/>
      <c r="P98" s="176">
        <f>O98*H98</f>
        <v>0</v>
      </c>
      <c r="Q98" s="176">
        <v>0</v>
      </c>
      <c r="R98" s="176">
        <f>Q98*H98</f>
        <v>0</v>
      </c>
      <c r="S98" s="176">
        <v>0.18099999999999999</v>
      </c>
      <c r="T98" s="177">
        <f>S98*H98</f>
        <v>2.30775</v>
      </c>
      <c r="AR98" s="23" t="s">
        <v>133</v>
      </c>
      <c r="AT98" s="23" t="s">
        <v>128</v>
      </c>
      <c r="AU98" s="23" t="s">
        <v>84</v>
      </c>
      <c r="AY98" s="23" t="s">
        <v>126</v>
      </c>
      <c r="BE98" s="178">
        <f>IF(N98="základní",J98,0)</f>
        <v>1748.92</v>
      </c>
      <c r="BF98" s="178">
        <f>IF(N98="snížená",J98,0)</f>
        <v>0</v>
      </c>
      <c r="BG98" s="178">
        <f>IF(N98="zákl. přenesená",J98,0)</f>
        <v>0</v>
      </c>
      <c r="BH98" s="178">
        <f>IF(N98="sníž. přenesená",J98,0)</f>
        <v>0</v>
      </c>
      <c r="BI98" s="178">
        <f>IF(N98="nulová",J98,0)</f>
        <v>0</v>
      </c>
      <c r="BJ98" s="23" t="s">
        <v>24</v>
      </c>
      <c r="BK98" s="178">
        <f>ROUND(I98*H98,2)</f>
        <v>1748.92</v>
      </c>
      <c r="BL98" s="23" t="s">
        <v>133</v>
      </c>
      <c r="BM98" s="23" t="s">
        <v>148</v>
      </c>
    </row>
    <row r="99" spans="2:65" s="12" customFormat="1" x14ac:dyDescent="0.3">
      <c r="B99" s="187"/>
      <c r="D99" s="188" t="s">
        <v>135</v>
      </c>
      <c r="E99" s="189" t="s">
        <v>5</v>
      </c>
      <c r="F99" s="190" t="s">
        <v>141</v>
      </c>
      <c r="H99" s="191">
        <v>12.75</v>
      </c>
      <c r="I99" s="192"/>
      <c r="L99" s="187"/>
      <c r="M99" s="193"/>
      <c r="N99" s="194"/>
      <c r="O99" s="194"/>
      <c r="P99" s="194"/>
      <c r="Q99" s="194"/>
      <c r="R99" s="194"/>
      <c r="S99" s="194"/>
      <c r="T99" s="195"/>
      <c r="AT99" s="196" t="s">
        <v>135</v>
      </c>
      <c r="AU99" s="196" t="s">
        <v>84</v>
      </c>
      <c r="AV99" s="12" t="s">
        <v>84</v>
      </c>
      <c r="AW99" s="12" t="s">
        <v>39</v>
      </c>
      <c r="AX99" s="12" t="s">
        <v>24</v>
      </c>
      <c r="AY99" s="196" t="s">
        <v>126</v>
      </c>
    </row>
    <row r="100" spans="2:65" s="1" customFormat="1" ht="57" customHeight="1" x14ac:dyDescent="0.3">
      <c r="B100" s="166"/>
      <c r="C100" s="167" t="s">
        <v>149</v>
      </c>
      <c r="D100" s="167" t="s">
        <v>128</v>
      </c>
      <c r="E100" s="168" t="s">
        <v>150</v>
      </c>
      <c r="F100" s="169" t="s">
        <v>151</v>
      </c>
      <c r="G100" s="170" t="s">
        <v>152</v>
      </c>
      <c r="H100" s="171">
        <v>1</v>
      </c>
      <c r="I100" s="172">
        <v>195.95</v>
      </c>
      <c r="J100" s="173">
        <f>ROUND(I100*H100,2)</f>
        <v>195.95</v>
      </c>
      <c r="K100" s="169" t="s">
        <v>132</v>
      </c>
      <c r="L100" s="40"/>
      <c r="M100" s="174" t="s">
        <v>5</v>
      </c>
      <c r="N100" s="175" t="s">
        <v>47</v>
      </c>
      <c r="O100" s="41"/>
      <c r="P100" s="176">
        <f>O100*H100</f>
        <v>0</v>
      </c>
      <c r="Q100" s="176">
        <v>8.6800000000000002E-3</v>
      </c>
      <c r="R100" s="176">
        <f>Q100*H100</f>
        <v>8.6800000000000002E-3</v>
      </c>
      <c r="S100" s="176">
        <v>0</v>
      </c>
      <c r="T100" s="177">
        <f>S100*H100</f>
        <v>0</v>
      </c>
      <c r="AR100" s="23" t="s">
        <v>133</v>
      </c>
      <c r="AT100" s="23" t="s">
        <v>128</v>
      </c>
      <c r="AU100" s="23" t="s">
        <v>84</v>
      </c>
      <c r="AY100" s="23" t="s">
        <v>126</v>
      </c>
      <c r="BE100" s="178">
        <f>IF(N100="základní",J100,0)</f>
        <v>195.95</v>
      </c>
      <c r="BF100" s="178">
        <f>IF(N100="snížená",J100,0)</f>
        <v>0</v>
      </c>
      <c r="BG100" s="178">
        <f>IF(N100="zákl. přenesená",J100,0)</f>
        <v>0</v>
      </c>
      <c r="BH100" s="178">
        <f>IF(N100="sníž. přenesená",J100,0)</f>
        <v>0</v>
      </c>
      <c r="BI100" s="178">
        <f>IF(N100="nulová",J100,0)</f>
        <v>0</v>
      </c>
      <c r="BJ100" s="23" t="s">
        <v>24</v>
      </c>
      <c r="BK100" s="178">
        <f>ROUND(I100*H100,2)</f>
        <v>195.95</v>
      </c>
      <c r="BL100" s="23" t="s">
        <v>133</v>
      </c>
      <c r="BM100" s="23" t="s">
        <v>153</v>
      </c>
    </row>
    <row r="101" spans="2:65" s="1" customFormat="1" ht="57" customHeight="1" x14ac:dyDescent="0.3">
      <c r="B101" s="166"/>
      <c r="C101" s="167" t="s">
        <v>154</v>
      </c>
      <c r="D101" s="167" t="s">
        <v>128</v>
      </c>
      <c r="E101" s="168" t="s">
        <v>155</v>
      </c>
      <c r="F101" s="169" t="s">
        <v>156</v>
      </c>
      <c r="G101" s="170" t="s">
        <v>152</v>
      </c>
      <c r="H101" s="171">
        <v>5</v>
      </c>
      <c r="I101" s="172">
        <v>156.76</v>
      </c>
      <c r="J101" s="173">
        <f>ROUND(I101*H101,2)</f>
        <v>783.8</v>
      </c>
      <c r="K101" s="169" t="s">
        <v>132</v>
      </c>
      <c r="L101" s="40"/>
      <c r="M101" s="174" t="s">
        <v>5</v>
      </c>
      <c r="N101" s="175" t="s">
        <v>47</v>
      </c>
      <c r="O101" s="41"/>
      <c r="P101" s="176">
        <f>O101*H101</f>
        <v>0</v>
      </c>
      <c r="Q101" s="176">
        <v>3.6900000000000002E-2</v>
      </c>
      <c r="R101" s="176">
        <f>Q101*H101</f>
        <v>0.1845</v>
      </c>
      <c r="S101" s="176">
        <v>0</v>
      </c>
      <c r="T101" s="177">
        <f>S101*H101</f>
        <v>0</v>
      </c>
      <c r="AR101" s="23" t="s">
        <v>133</v>
      </c>
      <c r="AT101" s="23" t="s">
        <v>128</v>
      </c>
      <c r="AU101" s="23" t="s">
        <v>84</v>
      </c>
      <c r="AY101" s="23" t="s">
        <v>126</v>
      </c>
      <c r="BE101" s="178">
        <f>IF(N101="základní",J101,0)</f>
        <v>783.8</v>
      </c>
      <c r="BF101" s="178">
        <f>IF(N101="snížená",J101,0)</f>
        <v>0</v>
      </c>
      <c r="BG101" s="178">
        <f>IF(N101="zákl. přenesená",J101,0)</f>
        <v>0</v>
      </c>
      <c r="BH101" s="178">
        <f>IF(N101="sníž. přenesená",J101,0)</f>
        <v>0</v>
      </c>
      <c r="BI101" s="178">
        <f>IF(N101="nulová",J101,0)</f>
        <v>0</v>
      </c>
      <c r="BJ101" s="23" t="s">
        <v>24</v>
      </c>
      <c r="BK101" s="178">
        <f>ROUND(I101*H101,2)</f>
        <v>783.8</v>
      </c>
      <c r="BL101" s="23" t="s">
        <v>133</v>
      </c>
      <c r="BM101" s="23" t="s">
        <v>157</v>
      </c>
    </row>
    <row r="102" spans="2:65" s="1" customFormat="1" ht="31.5" customHeight="1" x14ac:dyDescent="0.3">
      <c r="B102" s="166"/>
      <c r="C102" s="167" t="s">
        <v>158</v>
      </c>
      <c r="D102" s="167" t="s">
        <v>128</v>
      </c>
      <c r="E102" s="168" t="s">
        <v>159</v>
      </c>
      <c r="F102" s="169" t="s">
        <v>160</v>
      </c>
      <c r="G102" s="170" t="s">
        <v>161</v>
      </c>
      <c r="H102" s="171">
        <v>9</v>
      </c>
      <c r="I102" s="172">
        <v>289.02999999999997</v>
      </c>
      <c r="J102" s="173">
        <f>ROUND(I102*H102,2)</f>
        <v>2601.27</v>
      </c>
      <c r="K102" s="169" t="s">
        <v>132</v>
      </c>
      <c r="L102" s="40"/>
      <c r="M102" s="174" t="s">
        <v>5</v>
      </c>
      <c r="N102" s="175" t="s">
        <v>47</v>
      </c>
      <c r="O102" s="41"/>
      <c r="P102" s="176">
        <f>O102*H102</f>
        <v>0</v>
      </c>
      <c r="Q102" s="176">
        <v>0</v>
      </c>
      <c r="R102" s="176">
        <f>Q102*H102</f>
        <v>0</v>
      </c>
      <c r="S102" s="176">
        <v>0</v>
      </c>
      <c r="T102" s="177">
        <f>S102*H102</f>
        <v>0</v>
      </c>
      <c r="AR102" s="23" t="s">
        <v>133</v>
      </c>
      <c r="AT102" s="23" t="s">
        <v>128</v>
      </c>
      <c r="AU102" s="23" t="s">
        <v>84</v>
      </c>
      <c r="AY102" s="23" t="s">
        <v>126</v>
      </c>
      <c r="BE102" s="178">
        <f>IF(N102="základní",J102,0)</f>
        <v>2601.27</v>
      </c>
      <c r="BF102" s="178">
        <f>IF(N102="snížená",J102,0)</f>
        <v>0</v>
      </c>
      <c r="BG102" s="178">
        <f>IF(N102="zákl. přenesená",J102,0)</f>
        <v>0</v>
      </c>
      <c r="BH102" s="178">
        <f>IF(N102="sníž. přenesená",J102,0)</f>
        <v>0</v>
      </c>
      <c r="BI102" s="178">
        <f>IF(N102="nulová",J102,0)</f>
        <v>0</v>
      </c>
      <c r="BJ102" s="23" t="s">
        <v>24</v>
      </c>
      <c r="BK102" s="178">
        <f>ROUND(I102*H102,2)</f>
        <v>2601.27</v>
      </c>
      <c r="BL102" s="23" t="s">
        <v>133</v>
      </c>
      <c r="BM102" s="23" t="s">
        <v>162</v>
      </c>
    </row>
    <row r="103" spans="2:65" s="12" customFormat="1" x14ac:dyDescent="0.3">
      <c r="B103" s="187"/>
      <c r="D103" s="188" t="s">
        <v>135</v>
      </c>
      <c r="E103" s="189" t="s">
        <v>5</v>
      </c>
      <c r="F103" s="190" t="s">
        <v>163</v>
      </c>
      <c r="H103" s="191">
        <v>9</v>
      </c>
      <c r="I103" s="192"/>
      <c r="L103" s="187"/>
      <c r="M103" s="193"/>
      <c r="N103" s="194"/>
      <c r="O103" s="194"/>
      <c r="P103" s="194"/>
      <c r="Q103" s="194"/>
      <c r="R103" s="194"/>
      <c r="S103" s="194"/>
      <c r="T103" s="195"/>
      <c r="AT103" s="196" t="s">
        <v>135</v>
      </c>
      <c r="AU103" s="196" t="s">
        <v>84</v>
      </c>
      <c r="AV103" s="12" t="s">
        <v>84</v>
      </c>
      <c r="AW103" s="12" t="s">
        <v>39</v>
      </c>
      <c r="AX103" s="12" t="s">
        <v>24</v>
      </c>
      <c r="AY103" s="196" t="s">
        <v>126</v>
      </c>
    </row>
    <row r="104" spans="2:65" s="1" customFormat="1" ht="31.5" customHeight="1" x14ac:dyDescent="0.3">
      <c r="B104" s="166"/>
      <c r="C104" s="167" t="s">
        <v>164</v>
      </c>
      <c r="D104" s="167" t="s">
        <v>128</v>
      </c>
      <c r="E104" s="168" t="s">
        <v>165</v>
      </c>
      <c r="F104" s="169" t="s">
        <v>166</v>
      </c>
      <c r="G104" s="170" t="s">
        <v>161</v>
      </c>
      <c r="H104" s="171">
        <v>3.5</v>
      </c>
      <c r="I104" s="172">
        <v>960.17</v>
      </c>
      <c r="J104" s="173">
        <f>ROUND(I104*H104,2)</f>
        <v>3360.6</v>
      </c>
      <c r="K104" s="169" t="s">
        <v>132</v>
      </c>
      <c r="L104" s="40"/>
      <c r="M104" s="174" t="s">
        <v>5</v>
      </c>
      <c r="N104" s="175" t="s">
        <v>47</v>
      </c>
      <c r="O104" s="41"/>
      <c r="P104" s="176">
        <f>O104*H104</f>
        <v>0</v>
      </c>
      <c r="Q104" s="176">
        <v>0</v>
      </c>
      <c r="R104" s="176">
        <f>Q104*H104</f>
        <v>0</v>
      </c>
      <c r="S104" s="176">
        <v>0</v>
      </c>
      <c r="T104" s="177">
        <f>S104*H104</f>
        <v>0</v>
      </c>
      <c r="AR104" s="23" t="s">
        <v>133</v>
      </c>
      <c r="AT104" s="23" t="s">
        <v>128</v>
      </c>
      <c r="AU104" s="23" t="s">
        <v>84</v>
      </c>
      <c r="AY104" s="23" t="s">
        <v>126</v>
      </c>
      <c r="BE104" s="178">
        <f>IF(N104="základní",J104,0)</f>
        <v>3360.6</v>
      </c>
      <c r="BF104" s="178">
        <f>IF(N104="snížená",J104,0)</f>
        <v>0</v>
      </c>
      <c r="BG104" s="178">
        <f>IF(N104="zákl. přenesená",J104,0)</f>
        <v>0</v>
      </c>
      <c r="BH104" s="178">
        <f>IF(N104="sníž. přenesená",J104,0)</f>
        <v>0</v>
      </c>
      <c r="BI104" s="178">
        <f>IF(N104="nulová",J104,0)</f>
        <v>0</v>
      </c>
      <c r="BJ104" s="23" t="s">
        <v>24</v>
      </c>
      <c r="BK104" s="178">
        <f>ROUND(I104*H104,2)</f>
        <v>3360.6</v>
      </c>
      <c r="BL104" s="23" t="s">
        <v>133</v>
      </c>
      <c r="BM104" s="23" t="s">
        <v>167</v>
      </c>
    </row>
    <row r="105" spans="2:65" s="11" customFormat="1" x14ac:dyDescent="0.3">
      <c r="B105" s="179"/>
      <c r="D105" s="180" t="s">
        <v>135</v>
      </c>
      <c r="E105" s="181" t="s">
        <v>5</v>
      </c>
      <c r="F105" s="182" t="s">
        <v>168</v>
      </c>
      <c r="H105" s="181" t="s">
        <v>5</v>
      </c>
      <c r="I105" s="183"/>
      <c r="L105" s="179"/>
      <c r="M105" s="184"/>
      <c r="N105" s="185"/>
      <c r="O105" s="185"/>
      <c r="P105" s="185"/>
      <c r="Q105" s="185"/>
      <c r="R105" s="185"/>
      <c r="S105" s="185"/>
      <c r="T105" s="186"/>
      <c r="AT105" s="181" t="s">
        <v>135</v>
      </c>
      <c r="AU105" s="181" t="s">
        <v>84</v>
      </c>
      <c r="AV105" s="11" t="s">
        <v>24</v>
      </c>
      <c r="AW105" s="11" t="s">
        <v>39</v>
      </c>
      <c r="AX105" s="11" t="s">
        <v>76</v>
      </c>
      <c r="AY105" s="181" t="s">
        <v>126</v>
      </c>
    </row>
    <row r="106" spans="2:65" s="12" customFormat="1" x14ac:dyDescent="0.3">
      <c r="B106" s="187"/>
      <c r="D106" s="180" t="s">
        <v>135</v>
      </c>
      <c r="E106" s="196" t="s">
        <v>5</v>
      </c>
      <c r="F106" s="197" t="s">
        <v>169</v>
      </c>
      <c r="H106" s="198">
        <v>3.488</v>
      </c>
      <c r="I106" s="192"/>
      <c r="L106" s="187"/>
      <c r="M106" s="193"/>
      <c r="N106" s="194"/>
      <c r="O106" s="194"/>
      <c r="P106" s="194"/>
      <c r="Q106" s="194"/>
      <c r="R106" s="194"/>
      <c r="S106" s="194"/>
      <c r="T106" s="195"/>
      <c r="AT106" s="196" t="s">
        <v>135</v>
      </c>
      <c r="AU106" s="196" t="s">
        <v>84</v>
      </c>
      <c r="AV106" s="12" t="s">
        <v>84</v>
      </c>
      <c r="AW106" s="12" t="s">
        <v>39</v>
      </c>
      <c r="AX106" s="12" t="s">
        <v>76</v>
      </c>
      <c r="AY106" s="196" t="s">
        <v>126</v>
      </c>
    </row>
    <row r="107" spans="2:65" s="13" customFormat="1" x14ac:dyDescent="0.3">
      <c r="B107" s="199"/>
      <c r="D107" s="180" t="s">
        <v>135</v>
      </c>
      <c r="E107" s="200" t="s">
        <v>5</v>
      </c>
      <c r="F107" s="201" t="s">
        <v>170</v>
      </c>
      <c r="H107" s="202">
        <v>3.488</v>
      </c>
      <c r="I107" s="203"/>
      <c r="L107" s="199"/>
      <c r="M107" s="204"/>
      <c r="N107" s="205"/>
      <c r="O107" s="205"/>
      <c r="P107" s="205"/>
      <c r="Q107" s="205"/>
      <c r="R107" s="205"/>
      <c r="S107" s="205"/>
      <c r="T107" s="206"/>
      <c r="AT107" s="200" t="s">
        <v>135</v>
      </c>
      <c r="AU107" s="200" t="s">
        <v>84</v>
      </c>
      <c r="AV107" s="13" t="s">
        <v>133</v>
      </c>
      <c r="AW107" s="13" t="s">
        <v>39</v>
      </c>
      <c r="AX107" s="13" t="s">
        <v>76</v>
      </c>
      <c r="AY107" s="200" t="s">
        <v>126</v>
      </c>
    </row>
    <row r="108" spans="2:65" s="12" customFormat="1" x14ac:dyDescent="0.3">
      <c r="B108" s="187"/>
      <c r="D108" s="188" t="s">
        <v>135</v>
      </c>
      <c r="E108" s="189" t="s">
        <v>5</v>
      </c>
      <c r="F108" s="190" t="s">
        <v>171</v>
      </c>
      <c r="H108" s="191">
        <v>3.5</v>
      </c>
      <c r="I108" s="192"/>
      <c r="L108" s="187"/>
      <c r="M108" s="193"/>
      <c r="N108" s="194"/>
      <c r="O108" s="194"/>
      <c r="P108" s="194"/>
      <c r="Q108" s="194"/>
      <c r="R108" s="194"/>
      <c r="S108" s="194"/>
      <c r="T108" s="195"/>
      <c r="AT108" s="196" t="s">
        <v>135</v>
      </c>
      <c r="AU108" s="196" t="s">
        <v>84</v>
      </c>
      <c r="AV108" s="12" t="s">
        <v>84</v>
      </c>
      <c r="AW108" s="12" t="s">
        <v>39</v>
      </c>
      <c r="AX108" s="12" t="s">
        <v>24</v>
      </c>
      <c r="AY108" s="196" t="s">
        <v>126</v>
      </c>
    </row>
    <row r="109" spans="2:65" s="1" customFormat="1" ht="22.5" customHeight="1" x14ac:dyDescent="0.3">
      <c r="B109" s="166"/>
      <c r="C109" s="167" t="s">
        <v>172</v>
      </c>
      <c r="D109" s="167" t="s">
        <v>128</v>
      </c>
      <c r="E109" s="168" t="s">
        <v>173</v>
      </c>
      <c r="F109" s="169" t="s">
        <v>174</v>
      </c>
      <c r="G109" s="170" t="s">
        <v>161</v>
      </c>
      <c r="H109" s="171">
        <v>21.1</v>
      </c>
      <c r="I109" s="172">
        <v>186.15</v>
      </c>
      <c r="J109" s="173">
        <f>ROUND(I109*H109,2)</f>
        <v>3927.77</v>
      </c>
      <c r="K109" s="169" t="s">
        <v>132</v>
      </c>
      <c r="L109" s="40"/>
      <c r="M109" s="174" t="s">
        <v>5</v>
      </c>
      <c r="N109" s="175" t="s">
        <v>47</v>
      </c>
      <c r="O109" s="41"/>
      <c r="P109" s="176">
        <f>O109*H109</f>
        <v>0</v>
      </c>
      <c r="Q109" s="176">
        <v>0</v>
      </c>
      <c r="R109" s="176">
        <f>Q109*H109</f>
        <v>0</v>
      </c>
      <c r="S109" s="176">
        <v>0</v>
      </c>
      <c r="T109" s="177">
        <f>S109*H109</f>
        <v>0</v>
      </c>
      <c r="AR109" s="23" t="s">
        <v>133</v>
      </c>
      <c r="AT109" s="23" t="s">
        <v>128</v>
      </c>
      <c r="AU109" s="23" t="s">
        <v>84</v>
      </c>
      <c r="AY109" s="23" t="s">
        <v>126</v>
      </c>
      <c r="BE109" s="178">
        <f>IF(N109="základní",J109,0)</f>
        <v>3927.77</v>
      </c>
      <c r="BF109" s="178">
        <f>IF(N109="snížená",J109,0)</f>
        <v>0</v>
      </c>
      <c r="BG109" s="178">
        <f>IF(N109="zákl. přenesená",J109,0)</f>
        <v>0</v>
      </c>
      <c r="BH109" s="178">
        <f>IF(N109="sníž. přenesená",J109,0)</f>
        <v>0</v>
      </c>
      <c r="BI109" s="178">
        <f>IF(N109="nulová",J109,0)</f>
        <v>0</v>
      </c>
      <c r="BJ109" s="23" t="s">
        <v>24</v>
      </c>
      <c r="BK109" s="178">
        <f>ROUND(I109*H109,2)</f>
        <v>3927.77</v>
      </c>
      <c r="BL109" s="23" t="s">
        <v>133</v>
      </c>
      <c r="BM109" s="23" t="s">
        <v>175</v>
      </c>
    </row>
    <row r="110" spans="2:65" s="11" customFormat="1" x14ac:dyDescent="0.3">
      <c r="B110" s="179"/>
      <c r="D110" s="180" t="s">
        <v>135</v>
      </c>
      <c r="E110" s="181" t="s">
        <v>5</v>
      </c>
      <c r="F110" s="182" t="s">
        <v>176</v>
      </c>
      <c r="H110" s="181" t="s">
        <v>5</v>
      </c>
      <c r="I110" s="183"/>
      <c r="L110" s="179"/>
      <c r="M110" s="184"/>
      <c r="N110" s="185"/>
      <c r="O110" s="185"/>
      <c r="P110" s="185"/>
      <c r="Q110" s="185"/>
      <c r="R110" s="185"/>
      <c r="S110" s="185"/>
      <c r="T110" s="186"/>
      <c r="AT110" s="181" t="s">
        <v>135</v>
      </c>
      <c r="AU110" s="181" t="s">
        <v>84</v>
      </c>
      <c r="AV110" s="11" t="s">
        <v>24</v>
      </c>
      <c r="AW110" s="11" t="s">
        <v>39</v>
      </c>
      <c r="AX110" s="11" t="s">
        <v>76</v>
      </c>
      <c r="AY110" s="181" t="s">
        <v>126</v>
      </c>
    </row>
    <row r="111" spans="2:65" s="12" customFormat="1" x14ac:dyDescent="0.3">
      <c r="B111" s="187"/>
      <c r="D111" s="180" t="s">
        <v>135</v>
      </c>
      <c r="E111" s="196" t="s">
        <v>5</v>
      </c>
      <c r="F111" s="197" t="s">
        <v>177</v>
      </c>
      <c r="H111" s="198">
        <v>21.08</v>
      </c>
      <c r="I111" s="192"/>
      <c r="L111" s="187"/>
      <c r="M111" s="193"/>
      <c r="N111" s="194"/>
      <c r="O111" s="194"/>
      <c r="P111" s="194"/>
      <c r="Q111" s="194"/>
      <c r="R111" s="194"/>
      <c r="S111" s="194"/>
      <c r="T111" s="195"/>
      <c r="AT111" s="196" t="s">
        <v>135</v>
      </c>
      <c r="AU111" s="196" t="s">
        <v>84</v>
      </c>
      <c r="AV111" s="12" t="s">
        <v>84</v>
      </c>
      <c r="AW111" s="12" t="s">
        <v>39</v>
      </c>
      <c r="AX111" s="12" t="s">
        <v>76</v>
      </c>
      <c r="AY111" s="196" t="s">
        <v>126</v>
      </c>
    </row>
    <row r="112" spans="2:65" s="13" customFormat="1" x14ac:dyDescent="0.3">
      <c r="B112" s="199"/>
      <c r="D112" s="180" t="s">
        <v>135</v>
      </c>
      <c r="E112" s="200" t="s">
        <v>5</v>
      </c>
      <c r="F112" s="201" t="s">
        <v>170</v>
      </c>
      <c r="H112" s="202">
        <v>21.08</v>
      </c>
      <c r="I112" s="203"/>
      <c r="L112" s="199"/>
      <c r="M112" s="204"/>
      <c r="N112" s="205"/>
      <c r="O112" s="205"/>
      <c r="P112" s="205"/>
      <c r="Q112" s="205"/>
      <c r="R112" s="205"/>
      <c r="S112" s="205"/>
      <c r="T112" s="206"/>
      <c r="AT112" s="200" t="s">
        <v>135</v>
      </c>
      <c r="AU112" s="200" t="s">
        <v>84</v>
      </c>
      <c r="AV112" s="13" t="s">
        <v>133</v>
      </c>
      <c r="AW112" s="13" t="s">
        <v>39</v>
      </c>
      <c r="AX112" s="13" t="s">
        <v>76</v>
      </c>
      <c r="AY112" s="200" t="s">
        <v>126</v>
      </c>
    </row>
    <row r="113" spans="2:65" s="12" customFormat="1" x14ac:dyDescent="0.3">
      <c r="B113" s="187"/>
      <c r="D113" s="188" t="s">
        <v>135</v>
      </c>
      <c r="E113" s="189" t="s">
        <v>5</v>
      </c>
      <c r="F113" s="190" t="s">
        <v>178</v>
      </c>
      <c r="H113" s="191">
        <v>21.1</v>
      </c>
      <c r="I113" s="192"/>
      <c r="L113" s="187"/>
      <c r="M113" s="193"/>
      <c r="N113" s="194"/>
      <c r="O113" s="194"/>
      <c r="P113" s="194"/>
      <c r="Q113" s="194"/>
      <c r="R113" s="194"/>
      <c r="S113" s="194"/>
      <c r="T113" s="195"/>
      <c r="AT113" s="196" t="s">
        <v>135</v>
      </c>
      <c r="AU113" s="196" t="s">
        <v>84</v>
      </c>
      <c r="AV113" s="12" t="s">
        <v>84</v>
      </c>
      <c r="AW113" s="12" t="s">
        <v>39</v>
      </c>
      <c r="AX113" s="12" t="s">
        <v>24</v>
      </c>
      <c r="AY113" s="196" t="s">
        <v>126</v>
      </c>
    </row>
    <row r="114" spans="2:65" s="1" customFormat="1" ht="31.5" customHeight="1" x14ac:dyDescent="0.3">
      <c r="B114" s="166"/>
      <c r="C114" s="167" t="s">
        <v>29</v>
      </c>
      <c r="D114" s="167" t="s">
        <v>128</v>
      </c>
      <c r="E114" s="168" t="s">
        <v>179</v>
      </c>
      <c r="F114" s="169" t="s">
        <v>180</v>
      </c>
      <c r="G114" s="170" t="s">
        <v>161</v>
      </c>
      <c r="H114" s="171">
        <v>21.1</v>
      </c>
      <c r="I114" s="172">
        <v>29.39</v>
      </c>
      <c r="J114" s="173">
        <f>ROUND(I114*H114,2)</f>
        <v>620.13</v>
      </c>
      <c r="K114" s="169" t="s">
        <v>132</v>
      </c>
      <c r="L114" s="40"/>
      <c r="M114" s="174" t="s">
        <v>5</v>
      </c>
      <c r="N114" s="175" t="s">
        <v>47</v>
      </c>
      <c r="O114" s="41"/>
      <c r="P114" s="176">
        <f>O114*H114</f>
        <v>0</v>
      </c>
      <c r="Q114" s="176">
        <v>0</v>
      </c>
      <c r="R114" s="176">
        <f>Q114*H114</f>
        <v>0</v>
      </c>
      <c r="S114" s="176">
        <v>0</v>
      </c>
      <c r="T114" s="177">
        <f>S114*H114</f>
        <v>0</v>
      </c>
      <c r="AR114" s="23" t="s">
        <v>133</v>
      </c>
      <c r="AT114" s="23" t="s">
        <v>128</v>
      </c>
      <c r="AU114" s="23" t="s">
        <v>84</v>
      </c>
      <c r="AY114" s="23" t="s">
        <v>126</v>
      </c>
      <c r="BE114" s="178">
        <f>IF(N114="základní",J114,0)</f>
        <v>620.13</v>
      </c>
      <c r="BF114" s="178">
        <f>IF(N114="snížená",J114,0)</f>
        <v>0</v>
      </c>
      <c r="BG114" s="178">
        <f>IF(N114="zákl. přenesená",J114,0)</f>
        <v>0</v>
      </c>
      <c r="BH114" s="178">
        <f>IF(N114="sníž. přenesená",J114,0)</f>
        <v>0</v>
      </c>
      <c r="BI114" s="178">
        <f>IF(N114="nulová",J114,0)</f>
        <v>0</v>
      </c>
      <c r="BJ114" s="23" t="s">
        <v>24</v>
      </c>
      <c r="BK114" s="178">
        <f>ROUND(I114*H114,2)</f>
        <v>620.13</v>
      </c>
      <c r="BL114" s="23" t="s">
        <v>133</v>
      </c>
      <c r="BM114" s="23" t="s">
        <v>181</v>
      </c>
    </row>
    <row r="115" spans="2:65" s="12" customFormat="1" x14ac:dyDescent="0.3">
      <c r="B115" s="187"/>
      <c r="D115" s="188" t="s">
        <v>135</v>
      </c>
      <c r="E115" s="189" t="s">
        <v>5</v>
      </c>
      <c r="F115" s="190" t="s">
        <v>178</v>
      </c>
      <c r="H115" s="191">
        <v>21.1</v>
      </c>
      <c r="I115" s="192"/>
      <c r="L115" s="187"/>
      <c r="M115" s="193"/>
      <c r="N115" s="194"/>
      <c r="O115" s="194"/>
      <c r="P115" s="194"/>
      <c r="Q115" s="194"/>
      <c r="R115" s="194"/>
      <c r="S115" s="194"/>
      <c r="T115" s="195"/>
      <c r="AT115" s="196" t="s">
        <v>135</v>
      </c>
      <c r="AU115" s="196" t="s">
        <v>84</v>
      </c>
      <c r="AV115" s="12" t="s">
        <v>84</v>
      </c>
      <c r="AW115" s="12" t="s">
        <v>39</v>
      </c>
      <c r="AX115" s="12" t="s">
        <v>24</v>
      </c>
      <c r="AY115" s="196" t="s">
        <v>126</v>
      </c>
    </row>
    <row r="116" spans="2:65" s="1" customFormat="1" ht="31.5" customHeight="1" x14ac:dyDescent="0.3">
      <c r="B116" s="166"/>
      <c r="C116" s="167" t="s">
        <v>182</v>
      </c>
      <c r="D116" s="167" t="s">
        <v>128</v>
      </c>
      <c r="E116" s="168" t="s">
        <v>183</v>
      </c>
      <c r="F116" s="169" t="s">
        <v>184</v>
      </c>
      <c r="G116" s="170" t="s">
        <v>131</v>
      </c>
      <c r="H116" s="171">
        <v>53.9</v>
      </c>
      <c r="I116" s="172">
        <v>44.09</v>
      </c>
      <c r="J116" s="173">
        <f>ROUND(I116*H116,2)</f>
        <v>2376.4499999999998</v>
      </c>
      <c r="K116" s="169" t="s">
        <v>132</v>
      </c>
      <c r="L116" s="40"/>
      <c r="M116" s="174" t="s">
        <v>5</v>
      </c>
      <c r="N116" s="175" t="s">
        <v>47</v>
      </c>
      <c r="O116" s="41"/>
      <c r="P116" s="176">
        <f>O116*H116</f>
        <v>0</v>
      </c>
      <c r="Q116" s="176">
        <v>8.4000000000000003E-4</v>
      </c>
      <c r="R116" s="176">
        <f>Q116*H116</f>
        <v>4.5276000000000004E-2</v>
      </c>
      <c r="S116" s="176">
        <v>0</v>
      </c>
      <c r="T116" s="177">
        <f>S116*H116</f>
        <v>0</v>
      </c>
      <c r="AR116" s="23" t="s">
        <v>133</v>
      </c>
      <c r="AT116" s="23" t="s">
        <v>128</v>
      </c>
      <c r="AU116" s="23" t="s">
        <v>84</v>
      </c>
      <c r="AY116" s="23" t="s">
        <v>126</v>
      </c>
      <c r="BE116" s="178">
        <f>IF(N116="základní",J116,0)</f>
        <v>2376.4499999999998</v>
      </c>
      <c r="BF116" s="178">
        <f>IF(N116="snížená",J116,0)</f>
        <v>0</v>
      </c>
      <c r="BG116" s="178">
        <f>IF(N116="zákl. přenesená",J116,0)</f>
        <v>0</v>
      </c>
      <c r="BH116" s="178">
        <f>IF(N116="sníž. přenesená",J116,0)</f>
        <v>0</v>
      </c>
      <c r="BI116" s="178">
        <f>IF(N116="nulová",J116,0)</f>
        <v>0</v>
      </c>
      <c r="BJ116" s="23" t="s">
        <v>24</v>
      </c>
      <c r="BK116" s="178">
        <f>ROUND(I116*H116,2)</f>
        <v>2376.4499999999998</v>
      </c>
      <c r="BL116" s="23" t="s">
        <v>133</v>
      </c>
      <c r="BM116" s="23" t="s">
        <v>185</v>
      </c>
    </row>
    <row r="117" spans="2:65" s="11" customFormat="1" x14ac:dyDescent="0.3">
      <c r="B117" s="179"/>
      <c r="D117" s="180" t="s">
        <v>135</v>
      </c>
      <c r="E117" s="181" t="s">
        <v>5</v>
      </c>
      <c r="F117" s="182" t="s">
        <v>186</v>
      </c>
      <c r="H117" s="181" t="s">
        <v>5</v>
      </c>
      <c r="I117" s="183"/>
      <c r="L117" s="179"/>
      <c r="M117" s="184"/>
      <c r="N117" s="185"/>
      <c r="O117" s="185"/>
      <c r="P117" s="185"/>
      <c r="Q117" s="185"/>
      <c r="R117" s="185"/>
      <c r="S117" s="185"/>
      <c r="T117" s="186"/>
      <c r="AT117" s="181" t="s">
        <v>135</v>
      </c>
      <c r="AU117" s="181" t="s">
        <v>84</v>
      </c>
      <c r="AV117" s="11" t="s">
        <v>24</v>
      </c>
      <c r="AW117" s="11" t="s">
        <v>39</v>
      </c>
      <c r="AX117" s="11" t="s">
        <v>76</v>
      </c>
      <c r="AY117" s="181" t="s">
        <v>126</v>
      </c>
    </row>
    <row r="118" spans="2:65" s="12" customFormat="1" x14ac:dyDescent="0.3">
      <c r="B118" s="187"/>
      <c r="D118" s="180" t="s">
        <v>135</v>
      </c>
      <c r="E118" s="196" t="s">
        <v>5</v>
      </c>
      <c r="F118" s="197" t="s">
        <v>187</v>
      </c>
      <c r="H118" s="198">
        <v>53.89</v>
      </c>
      <c r="I118" s="192"/>
      <c r="L118" s="187"/>
      <c r="M118" s="193"/>
      <c r="N118" s="194"/>
      <c r="O118" s="194"/>
      <c r="P118" s="194"/>
      <c r="Q118" s="194"/>
      <c r="R118" s="194"/>
      <c r="S118" s="194"/>
      <c r="T118" s="195"/>
      <c r="AT118" s="196" t="s">
        <v>135</v>
      </c>
      <c r="AU118" s="196" t="s">
        <v>84</v>
      </c>
      <c r="AV118" s="12" t="s">
        <v>84</v>
      </c>
      <c r="AW118" s="12" t="s">
        <v>39</v>
      </c>
      <c r="AX118" s="12" t="s">
        <v>76</v>
      </c>
      <c r="AY118" s="196" t="s">
        <v>126</v>
      </c>
    </row>
    <row r="119" spans="2:65" s="13" customFormat="1" x14ac:dyDescent="0.3">
      <c r="B119" s="199"/>
      <c r="D119" s="180" t="s">
        <v>135</v>
      </c>
      <c r="E119" s="200" t="s">
        <v>5</v>
      </c>
      <c r="F119" s="201" t="s">
        <v>170</v>
      </c>
      <c r="H119" s="202">
        <v>53.89</v>
      </c>
      <c r="I119" s="203"/>
      <c r="L119" s="199"/>
      <c r="M119" s="204"/>
      <c r="N119" s="205"/>
      <c r="O119" s="205"/>
      <c r="P119" s="205"/>
      <c r="Q119" s="205"/>
      <c r="R119" s="205"/>
      <c r="S119" s="205"/>
      <c r="T119" s="206"/>
      <c r="AT119" s="200" t="s">
        <v>135</v>
      </c>
      <c r="AU119" s="200" t="s">
        <v>84</v>
      </c>
      <c r="AV119" s="13" t="s">
        <v>133</v>
      </c>
      <c r="AW119" s="13" t="s">
        <v>39</v>
      </c>
      <c r="AX119" s="13" t="s">
        <v>76</v>
      </c>
      <c r="AY119" s="200" t="s">
        <v>126</v>
      </c>
    </row>
    <row r="120" spans="2:65" s="12" customFormat="1" x14ac:dyDescent="0.3">
      <c r="B120" s="187"/>
      <c r="D120" s="188" t="s">
        <v>135</v>
      </c>
      <c r="E120" s="189" t="s">
        <v>5</v>
      </c>
      <c r="F120" s="190" t="s">
        <v>188</v>
      </c>
      <c r="H120" s="191">
        <v>53.9</v>
      </c>
      <c r="I120" s="192"/>
      <c r="L120" s="187"/>
      <c r="M120" s="193"/>
      <c r="N120" s="194"/>
      <c r="O120" s="194"/>
      <c r="P120" s="194"/>
      <c r="Q120" s="194"/>
      <c r="R120" s="194"/>
      <c r="S120" s="194"/>
      <c r="T120" s="195"/>
      <c r="AT120" s="196" t="s">
        <v>135</v>
      </c>
      <c r="AU120" s="196" t="s">
        <v>84</v>
      </c>
      <c r="AV120" s="12" t="s">
        <v>84</v>
      </c>
      <c r="AW120" s="12" t="s">
        <v>39</v>
      </c>
      <c r="AX120" s="12" t="s">
        <v>24</v>
      </c>
      <c r="AY120" s="196" t="s">
        <v>126</v>
      </c>
    </row>
    <row r="121" spans="2:65" s="1" customFormat="1" ht="31.5" customHeight="1" x14ac:dyDescent="0.3">
      <c r="B121" s="166"/>
      <c r="C121" s="167" t="s">
        <v>189</v>
      </c>
      <c r="D121" s="167" t="s">
        <v>128</v>
      </c>
      <c r="E121" s="168" t="s">
        <v>190</v>
      </c>
      <c r="F121" s="169" t="s">
        <v>191</v>
      </c>
      <c r="G121" s="170" t="s">
        <v>131</v>
      </c>
      <c r="H121" s="171">
        <v>53.9</v>
      </c>
      <c r="I121" s="172">
        <v>14.7</v>
      </c>
      <c r="J121" s="173">
        <f>ROUND(I121*H121,2)</f>
        <v>792.33</v>
      </c>
      <c r="K121" s="169" t="s">
        <v>132</v>
      </c>
      <c r="L121" s="40"/>
      <c r="M121" s="174" t="s">
        <v>5</v>
      </c>
      <c r="N121" s="175" t="s">
        <v>47</v>
      </c>
      <c r="O121" s="41"/>
      <c r="P121" s="176">
        <f>O121*H121</f>
        <v>0</v>
      </c>
      <c r="Q121" s="176">
        <v>0</v>
      </c>
      <c r="R121" s="176">
        <f>Q121*H121</f>
        <v>0</v>
      </c>
      <c r="S121" s="176">
        <v>0</v>
      </c>
      <c r="T121" s="177">
        <f>S121*H121</f>
        <v>0</v>
      </c>
      <c r="AR121" s="23" t="s">
        <v>133</v>
      </c>
      <c r="AT121" s="23" t="s">
        <v>128</v>
      </c>
      <c r="AU121" s="23" t="s">
        <v>84</v>
      </c>
      <c r="AY121" s="23" t="s">
        <v>126</v>
      </c>
      <c r="BE121" s="178">
        <f>IF(N121="základní",J121,0)</f>
        <v>792.33</v>
      </c>
      <c r="BF121" s="178">
        <f>IF(N121="snížená",J121,0)</f>
        <v>0</v>
      </c>
      <c r="BG121" s="178">
        <f>IF(N121="zákl. přenesená",J121,0)</f>
        <v>0</v>
      </c>
      <c r="BH121" s="178">
        <f>IF(N121="sníž. přenesená",J121,0)</f>
        <v>0</v>
      </c>
      <c r="BI121" s="178">
        <f>IF(N121="nulová",J121,0)</f>
        <v>0</v>
      </c>
      <c r="BJ121" s="23" t="s">
        <v>24</v>
      </c>
      <c r="BK121" s="178">
        <f>ROUND(I121*H121,2)</f>
        <v>792.33</v>
      </c>
      <c r="BL121" s="23" t="s">
        <v>133</v>
      </c>
      <c r="BM121" s="23" t="s">
        <v>192</v>
      </c>
    </row>
    <row r="122" spans="2:65" s="12" customFormat="1" x14ac:dyDescent="0.3">
      <c r="B122" s="187"/>
      <c r="D122" s="188" t="s">
        <v>135</v>
      </c>
      <c r="E122" s="189" t="s">
        <v>5</v>
      </c>
      <c r="F122" s="190" t="s">
        <v>188</v>
      </c>
      <c r="H122" s="191">
        <v>53.9</v>
      </c>
      <c r="I122" s="192"/>
      <c r="L122" s="187"/>
      <c r="M122" s="193"/>
      <c r="N122" s="194"/>
      <c r="O122" s="194"/>
      <c r="P122" s="194"/>
      <c r="Q122" s="194"/>
      <c r="R122" s="194"/>
      <c r="S122" s="194"/>
      <c r="T122" s="195"/>
      <c r="AT122" s="196" t="s">
        <v>135</v>
      </c>
      <c r="AU122" s="196" t="s">
        <v>84</v>
      </c>
      <c r="AV122" s="12" t="s">
        <v>84</v>
      </c>
      <c r="AW122" s="12" t="s">
        <v>39</v>
      </c>
      <c r="AX122" s="12" t="s">
        <v>24</v>
      </c>
      <c r="AY122" s="196" t="s">
        <v>126</v>
      </c>
    </row>
    <row r="123" spans="2:65" s="1" customFormat="1" ht="44.25" customHeight="1" x14ac:dyDescent="0.3">
      <c r="B123" s="166"/>
      <c r="C123" s="167" t="s">
        <v>193</v>
      </c>
      <c r="D123" s="167" t="s">
        <v>128</v>
      </c>
      <c r="E123" s="168" t="s">
        <v>194</v>
      </c>
      <c r="F123" s="169" t="s">
        <v>195</v>
      </c>
      <c r="G123" s="170" t="s">
        <v>161</v>
      </c>
      <c r="H123" s="171">
        <v>21.1</v>
      </c>
      <c r="I123" s="172">
        <v>29.39</v>
      </c>
      <c r="J123" s="173">
        <f>ROUND(I123*H123,2)</f>
        <v>620.13</v>
      </c>
      <c r="K123" s="169" t="s">
        <v>196</v>
      </c>
      <c r="L123" s="40"/>
      <c r="M123" s="174" t="s">
        <v>5</v>
      </c>
      <c r="N123" s="175" t="s">
        <v>47</v>
      </c>
      <c r="O123" s="41"/>
      <c r="P123" s="176">
        <f>O123*H123</f>
        <v>0</v>
      </c>
      <c r="Q123" s="176">
        <v>0</v>
      </c>
      <c r="R123" s="176">
        <f>Q123*H123</f>
        <v>0</v>
      </c>
      <c r="S123" s="176">
        <v>0</v>
      </c>
      <c r="T123" s="177">
        <f>S123*H123</f>
        <v>0</v>
      </c>
      <c r="AR123" s="23" t="s">
        <v>133</v>
      </c>
      <c r="AT123" s="23" t="s">
        <v>128</v>
      </c>
      <c r="AU123" s="23" t="s">
        <v>84</v>
      </c>
      <c r="AY123" s="23" t="s">
        <v>126</v>
      </c>
      <c r="BE123" s="178">
        <f>IF(N123="základní",J123,0)</f>
        <v>620.13</v>
      </c>
      <c r="BF123" s="178">
        <f>IF(N123="snížená",J123,0)</f>
        <v>0</v>
      </c>
      <c r="BG123" s="178">
        <f>IF(N123="zákl. přenesená",J123,0)</f>
        <v>0</v>
      </c>
      <c r="BH123" s="178">
        <f>IF(N123="sníž. přenesená",J123,0)</f>
        <v>0</v>
      </c>
      <c r="BI123" s="178">
        <f>IF(N123="nulová",J123,0)</f>
        <v>0</v>
      </c>
      <c r="BJ123" s="23" t="s">
        <v>24</v>
      </c>
      <c r="BK123" s="178">
        <f>ROUND(I123*H123,2)</f>
        <v>620.13</v>
      </c>
      <c r="BL123" s="23" t="s">
        <v>133</v>
      </c>
      <c r="BM123" s="23" t="s">
        <v>197</v>
      </c>
    </row>
    <row r="124" spans="2:65" s="12" customFormat="1" x14ac:dyDescent="0.3">
      <c r="B124" s="187"/>
      <c r="D124" s="188" t="s">
        <v>135</v>
      </c>
      <c r="E124" s="189" t="s">
        <v>5</v>
      </c>
      <c r="F124" s="190" t="s">
        <v>178</v>
      </c>
      <c r="H124" s="191">
        <v>21.1</v>
      </c>
      <c r="I124" s="192"/>
      <c r="L124" s="187"/>
      <c r="M124" s="193"/>
      <c r="N124" s="194"/>
      <c r="O124" s="194"/>
      <c r="P124" s="194"/>
      <c r="Q124" s="194"/>
      <c r="R124" s="194"/>
      <c r="S124" s="194"/>
      <c r="T124" s="195"/>
      <c r="AT124" s="196" t="s">
        <v>135</v>
      </c>
      <c r="AU124" s="196" t="s">
        <v>84</v>
      </c>
      <c r="AV124" s="12" t="s">
        <v>84</v>
      </c>
      <c r="AW124" s="12" t="s">
        <v>39</v>
      </c>
      <c r="AX124" s="12" t="s">
        <v>24</v>
      </c>
      <c r="AY124" s="196" t="s">
        <v>126</v>
      </c>
    </row>
    <row r="125" spans="2:65" s="1" customFormat="1" ht="44.25" customHeight="1" x14ac:dyDescent="0.3">
      <c r="B125" s="166"/>
      <c r="C125" s="167" t="s">
        <v>198</v>
      </c>
      <c r="D125" s="167" t="s">
        <v>128</v>
      </c>
      <c r="E125" s="168" t="s">
        <v>199</v>
      </c>
      <c r="F125" s="169" t="s">
        <v>200</v>
      </c>
      <c r="G125" s="170" t="s">
        <v>161</v>
      </c>
      <c r="H125" s="171">
        <v>3.5</v>
      </c>
      <c r="I125" s="172">
        <v>26.45</v>
      </c>
      <c r="J125" s="173">
        <f>ROUND(I125*H125,2)</f>
        <v>92.58</v>
      </c>
      <c r="K125" s="169" t="s">
        <v>132</v>
      </c>
      <c r="L125" s="40"/>
      <c r="M125" s="174" t="s">
        <v>5</v>
      </c>
      <c r="N125" s="175" t="s">
        <v>47</v>
      </c>
      <c r="O125" s="41"/>
      <c r="P125" s="176">
        <f>O125*H125</f>
        <v>0</v>
      </c>
      <c r="Q125" s="176">
        <v>0</v>
      </c>
      <c r="R125" s="176">
        <f>Q125*H125</f>
        <v>0</v>
      </c>
      <c r="S125" s="176">
        <v>0</v>
      </c>
      <c r="T125" s="177">
        <f>S125*H125</f>
        <v>0</v>
      </c>
      <c r="AR125" s="23" t="s">
        <v>133</v>
      </c>
      <c r="AT125" s="23" t="s">
        <v>128</v>
      </c>
      <c r="AU125" s="23" t="s">
        <v>84</v>
      </c>
      <c r="AY125" s="23" t="s">
        <v>126</v>
      </c>
      <c r="BE125" s="178">
        <f>IF(N125="základní",J125,0)</f>
        <v>92.58</v>
      </c>
      <c r="BF125" s="178">
        <f>IF(N125="snížená",J125,0)</f>
        <v>0</v>
      </c>
      <c r="BG125" s="178">
        <f>IF(N125="zákl. přenesená",J125,0)</f>
        <v>0</v>
      </c>
      <c r="BH125" s="178">
        <f>IF(N125="sníž. přenesená",J125,0)</f>
        <v>0</v>
      </c>
      <c r="BI125" s="178">
        <f>IF(N125="nulová",J125,0)</f>
        <v>0</v>
      </c>
      <c r="BJ125" s="23" t="s">
        <v>24</v>
      </c>
      <c r="BK125" s="178">
        <f>ROUND(I125*H125,2)</f>
        <v>92.58</v>
      </c>
      <c r="BL125" s="23" t="s">
        <v>133</v>
      </c>
      <c r="BM125" s="23" t="s">
        <v>201</v>
      </c>
    </row>
    <row r="126" spans="2:65" s="12" customFormat="1" x14ac:dyDescent="0.3">
      <c r="B126" s="187"/>
      <c r="D126" s="188" t="s">
        <v>135</v>
      </c>
      <c r="E126" s="189" t="s">
        <v>5</v>
      </c>
      <c r="F126" s="190" t="s">
        <v>171</v>
      </c>
      <c r="H126" s="191">
        <v>3.5</v>
      </c>
      <c r="I126" s="192"/>
      <c r="L126" s="187"/>
      <c r="M126" s="193"/>
      <c r="N126" s="194"/>
      <c r="O126" s="194"/>
      <c r="P126" s="194"/>
      <c r="Q126" s="194"/>
      <c r="R126" s="194"/>
      <c r="S126" s="194"/>
      <c r="T126" s="195"/>
      <c r="AT126" s="196" t="s">
        <v>135</v>
      </c>
      <c r="AU126" s="196" t="s">
        <v>84</v>
      </c>
      <c r="AV126" s="12" t="s">
        <v>84</v>
      </c>
      <c r="AW126" s="12" t="s">
        <v>39</v>
      </c>
      <c r="AX126" s="12" t="s">
        <v>24</v>
      </c>
      <c r="AY126" s="196" t="s">
        <v>126</v>
      </c>
    </row>
    <row r="127" spans="2:65" s="1" customFormat="1" ht="44.25" customHeight="1" x14ac:dyDescent="0.3">
      <c r="B127" s="166"/>
      <c r="C127" s="167" t="s">
        <v>11</v>
      </c>
      <c r="D127" s="167" t="s">
        <v>128</v>
      </c>
      <c r="E127" s="168" t="s">
        <v>202</v>
      </c>
      <c r="F127" s="169" t="s">
        <v>203</v>
      </c>
      <c r="G127" s="170" t="s">
        <v>161</v>
      </c>
      <c r="H127" s="171">
        <v>12.75</v>
      </c>
      <c r="I127" s="172">
        <v>132.27000000000001</v>
      </c>
      <c r="J127" s="173">
        <f>ROUND(I127*H127,2)</f>
        <v>1686.44</v>
      </c>
      <c r="K127" s="169" t="s">
        <v>132</v>
      </c>
      <c r="L127" s="40"/>
      <c r="M127" s="174" t="s">
        <v>5</v>
      </c>
      <c r="N127" s="175" t="s">
        <v>47</v>
      </c>
      <c r="O127" s="41"/>
      <c r="P127" s="176">
        <f>O127*H127</f>
        <v>0</v>
      </c>
      <c r="Q127" s="176">
        <v>0</v>
      </c>
      <c r="R127" s="176">
        <f>Q127*H127</f>
        <v>0</v>
      </c>
      <c r="S127" s="176">
        <v>0</v>
      </c>
      <c r="T127" s="177">
        <f>S127*H127</f>
        <v>0</v>
      </c>
      <c r="AR127" s="23" t="s">
        <v>133</v>
      </c>
      <c r="AT127" s="23" t="s">
        <v>128</v>
      </c>
      <c r="AU127" s="23" t="s">
        <v>84</v>
      </c>
      <c r="AY127" s="23" t="s">
        <v>126</v>
      </c>
      <c r="BE127" s="178">
        <f>IF(N127="základní",J127,0)</f>
        <v>1686.44</v>
      </c>
      <c r="BF127" s="178">
        <f>IF(N127="snížená",J127,0)</f>
        <v>0</v>
      </c>
      <c r="BG127" s="178">
        <f>IF(N127="zákl. přenesená",J127,0)</f>
        <v>0</v>
      </c>
      <c r="BH127" s="178">
        <f>IF(N127="sníž. přenesená",J127,0)</f>
        <v>0</v>
      </c>
      <c r="BI127" s="178">
        <f>IF(N127="nulová",J127,0)</f>
        <v>0</v>
      </c>
      <c r="BJ127" s="23" t="s">
        <v>24</v>
      </c>
      <c r="BK127" s="178">
        <f>ROUND(I127*H127,2)</f>
        <v>1686.44</v>
      </c>
      <c r="BL127" s="23" t="s">
        <v>133</v>
      </c>
      <c r="BM127" s="23" t="s">
        <v>204</v>
      </c>
    </row>
    <row r="128" spans="2:65" s="12" customFormat="1" x14ac:dyDescent="0.3">
      <c r="B128" s="187"/>
      <c r="D128" s="188" t="s">
        <v>135</v>
      </c>
      <c r="E128" s="189" t="s">
        <v>5</v>
      </c>
      <c r="F128" s="190" t="s">
        <v>141</v>
      </c>
      <c r="H128" s="191">
        <v>12.75</v>
      </c>
      <c r="I128" s="192"/>
      <c r="L128" s="187"/>
      <c r="M128" s="193"/>
      <c r="N128" s="194"/>
      <c r="O128" s="194"/>
      <c r="P128" s="194"/>
      <c r="Q128" s="194"/>
      <c r="R128" s="194"/>
      <c r="S128" s="194"/>
      <c r="T128" s="195"/>
      <c r="AT128" s="196" t="s">
        <v>135</v>
      </c>
      <c r="AU128" s="196" t="s">
        <v>84</v>
      </c>
      <c r="AV128" s="12" t="s">
        <v>84</v>
      </c>
      <c r="AW128" s="12" t="s">
        <v>39</v>
      </c>
      <c r="AX128" s="12" t="s">
        <v>24</v>
      </c>
      <c r="AY128" s="196" t="s">
        <v>126</v>
      </c>
    </row>
    <row r="129" spans="2:65" s="1" customFormat="1" ht="31.5" customHeight="1" x14ac:dyDescent="0.3">
      <c r="B129" s="166"/>
      <c r="C129" s="167" t="s">
        <v>205</v>
      </c>
      <c r="D129" s="167" t="s">
        <v>128</v>
      </c>
      <c r="E129" s="168" t="s">
        <v>206</v>
      </c>
      <c r="F129" s="169" t="s">
        <v>207</v>
      </c>
      <c r="G129" s="170" t="s">
        <v>161</v>
      </c>
      <c r="H129" s="171">
        <v>12.75</v>
      </c>
      <c r="I129" s="172">
        <v>48.99</v>
      </c>
      <c r="J129" s="173">
        <f>ROUND(I129*H129,2)</f>
        <v>624.62</v>
      </c>
      <c r="K129" s="169" t="s">
        <v>132</v>
      </c>
      <c r="L129" s="40"/>
      <c r="M129" s="174" t="s">
        <v>5</v>
      </c>
      <c r="N129" s="175" t="s">
        <v>47</v>
      </c>
      <c r="O129" s="41"/>
      <c r="P129" s="176">
        <f>O129*H129</f>
        <v>0</v>
      </c>
      <c r="Q129" s="176">
        <v>0</v>
      </c>
      <c r="R129" s="176">
        <f>Q129*H129</f>
        <v>0</v>
      </c>
      <c r="S129" s="176">
        <v>0</v>
      </c>
      <c r="T129" s="177">
        <f>S129*H129</f>
        <v>0</v>
      </c>
      <c r="AR129" s="23" t="s">
        <v>133</v>
      </c>
      <c r="AT129" s="23" t="s">
        <v>128</v>
      </c>
      <c r="AU129" s="23" t="s">
        <v>84</v>
      </c>
      <c r="AY129" s="23" t="s">
        <v>126</v>
      </c>
      <c r="BE129" s="178">
        <f>IF(N129="základní",J129,0)</f>
        <v>624.62</v>
      </c>
      <c r="BF129" s="178">
        <f>IF(N129="snížená",J129,0)</f>
        <v>0</v>
      </c>
      <c r="BG129" s="178">
        <f>IF(N129="zákl. přenesená",J129,0)</f>
        <v>0</v>
      </c>
      <c r="BH129" s="178">
        <f>IF(N129="sníž. přenesená",J129,0)</f>
        <v>0</v>
      </c>
      <c r="BI129" s="178">
        <f>IF(N129="nulová",J129,0)</f>
        <v>0</v>
      </c>
      <c r="BJ129" s="23" t="s">
        <v>24</v>
      </c>
      <c r="BK129" s="178">
        <f>ROUND(I129*H129,2)</f>
        <v>624.62</v>
      </c>
      <c r="BL129" s="23" t="s">
        <v>133</v>
      </c>
      <c r="BM129" s="23" t="s">
        <v>208</v>
      </c>
    </row>
    <row r="130" spans="2:65" s="12" customFormat="1" x14ac:dyDescent="0.3">
      <c r="B130" s="187"/>
      <c r="D130" s="188" t="s">
        <v>135</v>
      </c>
      <c r="E130" s="189" t="s">
        <v>5</v>
      </c>
      <c r="F130" s="190" t="s">
        <v>141</v>
      </c>
      <c r="H130" s="191">
        <v>12.75</v>
      </c>
      <c r="I130" s="192"/>
      <c r="L130" s="187"/>
      <c r="M130" s="193"/>
      <c r="N130" s="194"/>
      <c r="O130" s="194"/>
      <c r="P130" s="194"/>
      <c r="Q130" s="194"/>
      <c r="R130" s="194"/>
      <c r="S130" s="194"/>
      <c r="T130" s="195"/>
      <c r="AT130" s="196" t="s">
        <v>135</v>
      </c>
      <c r="AU130" s="196" t="s">
        <v>84</v>
      </c>
      <c r="AV130" s="12" t="s">
        <v>84</v>
      </c>
      <c r="AW130" s="12" t="s">
        <v>39</v>
      </c>
      <c r="AX130" s="12" t="s">
        <v>24</v>
      </c>
      <c r="AY130" s="196" t="s">
        <v>126</v>
      </c>
    </row>
    <row r="131" spans="2:65" s="1" customFormat="1" ht="22.5" customHeight="1" x14ac:dyDescent="0.3">
      <c r="B131" s="166"/>
      <c r="C131" s="167" t="s">
        <v>209</v>
      </c>
      <c r="D131" s="167" t="s">
        <v>128</v>
      </c>
      <c r="E131" s="168" t="s">
        <v>210</v>
      </c>
      <c r="F131" s="169" t="s">
        <v>211</v>
      </c>
      <c r="G131" s="170" t="s">
        <v>161</v>
      </c>
      <c r="H131" s="171">
        <v>12.75</v>
      </c>
      <c r="I131" s="172">
        <v>7.84</v>
      </c>
      <c r="J131" s="173">
        <f>ROUND(I131*H131,2)</f>
        <v>99.96</v>
      </c>
      <c r="K131" s="169" t="s">
        <v>132</v>
      </c>
      <c r="L131" s="40"/>
      <c r="M131" s="174" t="s">
        <v>5</v>
      </c>
      <c r="N131" s="175" t="s">
        <v>47</v>
      </c>
      <c r="O131" s="41"/>
      <c r="P131" s="176">
        <f>O131*H131</f>
        <v>0</v>
      </c>
      <c r="Q131" s="176">
        <v>0</v>
      </c>
      <c r="R131" s="176">
        <f>Q131*H131</f>
        <v>0</v>
      </c>
      <c r="S131" s="176">
        <v>0</v>
      </c>
      <c r="T131" s="177">
        <f>S131*H131</f>
        <v>0</v>
      </c>
      <c r="AR131" s="23" t="s">
        <v>133</v>
      </c>
      <c r="AT131" s="23" t="s">
        <v>128</v>
      </c>
      <c r="AU131" s="23" t="s">
        <v>84</v>
      </c>
      <c r="AY131" s="23" t="s">
        <v>126</v>
      </c>
      <c r="BE131" s="178">
        <f>IF(N131="základní",J131,0)</f>
        <v>99.96</v>
      </c>
      <c r="BF131" s="178">
        <f>IF(N131="snížená",J131,0)</f>
        <v>0</v>
      </c>
      <c r="BG131" s="178">
        <f>IF(N131="zákl. přenesená",J131,0)</f>
        <v>0</v>
      </c>
      <c r="BH131" s="178">
        <f>IF(N131="sníž. přenesená",J131,0)</f>
        <v>0</v>
      </c>
      <c r="BI131" s="178">
        <f>IF(N131="nulová",J131,0)</f>
        <v>0</v>
      </c>
      <c r="BJ131" s="23" t="s">
        <v>24</v>
      </c>
      <c r="BK131" s="178">
        <f>ROUND(I131*H131,2)</f>
        <v>99.96</v>
      </c>
      <c r="BL131" s="23" t="s">
        <v>133</v>
      </c>
      <c r="BM131" s="23" t="s">
        <v>212</v>
      </c>
    </row>
    <row r="132" spans="2:65" s="12" customFormat="1" x14ac:dyDescent="0.3">
      <c r="B132" s="187"/>
      <c r="D132" s="188" t="s">
        <v>135</v>
      </c>
      <c r="E132" s="189" t="s">
        <v>5</v>
      </c>
      <c r="F132" s="190" t="s">
        <v>141</v>
      </c>
      <c r="H132" s="191">
        <v>12.75</v>
      </c>
      <c r="I132" s="192"/>
      <c r="L132" s="187"/>
      <c r="M132" s="193"/>
      <c r="N132" s="194"/>
      <c r="O132" s="194"/>
      <c r="P132" s="194"/>
      <c r="Q132" s="194"/>
      <c r="R132" s="194"/>
      <c r="S132" s="194"/>
      <c r="T132" s="195"/>
      <c r="AT132" s="196" t="s">
        <v>135</v>
      </c>
      <c r="AU132" s="196" t="s">
        <v>84</v>
      </c>
      <c r="AV132" s="12" t="s">
        <v>84</v>
      </c>
      <c r="AW132" s="12" t="s">
        <v>39</v>
      </c>
      <c r="AX132" s="12" t="s">
        <v>24</v>
      </c>
      <c r="AY132" s="196" t="s">
        <v>126</v>
      </c>
    </row>
    <row r="133" spans="2:65" s="1" customFormat="1" ht="22.5" customHeight="1" x14ac:dyDescent="0.3">
      <c r="B133" s="166"/>
      <c r="C133" s="167" t="s">
        <v>213</v>
      </c>
      <c r="D133" s="167" t="s">
        <v>128</v>
      </c>
      <c r="E133" s="168" t="s">
        <v>214</v>
      </c>
      <c r="F133" s="169" t="s">
        <v>215</v>
      </c>
      <c r="G133" s="170" t="s">
        <v>216</v>
      </c>
      <c r="H133" s="171">
        <v>25.5</v>
      </c>
      <c r="I133" s="172">
        <v>88.18</v>
      </c>
      <c r="J133" s="173">
        <f>ROUND(I133*H133,2)</f>
        <v>2248.59</v>
      </c>
      <c r="K133" s="169" t="s">
        <v>132</v>
      </c>
      <c r="L133" s="40"/>
      <c r="M133" s="174" t="s">
        <v>5</v>
      </c>
      <c r="N133" s="175" t="s">
        <v>47</v>
      </c>
      <c r="O133" s="41"/>
      <c r="P133" s="176">
        <f>O133*H133</f>
        <v>0</v>
      </c>
      <c r="Q133" s="176">
        <v>0</v>
      </c>
      <c r="R133" s="176">
        <f>Q133*H133</f>
        <v>0</v>
      </c>
      <c r="S133" s="176">
        <v>0</v>
      </c>
      <c r="T133" s="177">
        <f>S133*H133</f>
        <v>0</v>
      </c>
      <c r="AR133" s="23" t="s">
        <v>133</v>
      </c>
      <c r="AT133" s="23" t="s">
        <v>128</v>
      </c>
      <c r="AU133" s="23" t="s">
        <v>84</v>
      </c>
      <c r="AY133" s="23" t="s">
        <v>126</v>
      </c>
      <c r="BE133" s="178">
        <f>IF(N133="základní",J133,0)</f>
        <v>2248.59</v>
      </c>
      <c r="BF133" s="178">
        <f>IF(N133="snížená",J133,0)</f>
        <v>0</v>
      </c>
      <c r="BG133" s="178">
        <f>IF(N133="zákl. přenesená",J133,0)</f>
        <v>0</v>
      </c>
      <c r="BH133" s="178">
        <f>IF(N133="sníž. přenesená",J133,0)</f>
        <v>0</v>
      </c>
      <c r="BI133" s="178">
        <f>IF(N133="nulová",J133,0)</f>
        <v>0</v>
      </c>
      <c r="BJ133" s="23" t="s">
        <v>24</v>
      </c>
      <c r="BK133" s="178">
        <f>ROUND(I133*H133,2)</f>
        <v>2248.59</v>
      </c>
      <c r="BL133" s="23" t="s">
        <v>133</v>
      </c>
      <c r="BM133" s="23" t="s">
        <v>217</v>
      </c>
    </row>
    <row r="134" spans="2:65" s="12" customFormat="1" x14ac:dyDescent="0.3">
      <c r="B134" s="187"/>
      <c r="D134" s="188" t="s">
        <v>135</v>
      </c>
      <c r="E134" s="189" t="s">
        <v>5</v>
      </c>
      <c r="F134" s="190" t="s">
        <v>218</v>
      </c>
      <c r="H134" s="191">
        <v>25.5</v>
      </c>
      <c r="I134" s="192"/>
      <c r="L134" s="187"/>
      <c r="M134" s="193"/>
      <c r="N134" s="194"/>
      <c r="O134" s="194"/>
      <c r="P134" s="194"/>
      <c r="Q134" s="194"/>
      <c r="R134" s="194"/>
      <c r="S134" s="194"/>
      <c r="T134" s="195"/>
      <c r="AT134" s="196" t="s">
        <v>135</v>
      </c>
      <c r="AU134" s="196" t="s">
        <v>84</v>
      </c>
      <c r="AV134" s="12" t="s">
        <v>84</v>
      </c>
      <c r="AW134" s="12" t="s">
        <v>39</v>
      </c>
      <c r="AX134" s="12" t="s">
        <v>24</v>
      </c>
      <c r="AY134" s="196" t="s">
        <v>126</v>
      </c>
    </row>
    <row r="135" spans="2:65" s="1" customFormat="1" ht="31.5" customHeight="1" x14ac:dyDescent="0.3">
      <c r="B135" s="166"/>
      <c r="C135" s="167" t="s">
        <v>219</v>
      </c>
      <c r="D135" s="167" t="s">
        <v>128</v>
      </c>
      <c r="E135" s="168" t="s">
        <v>220</v>
      </c>
      <c r="F135" s="169" t="s">
        <v>221</v>
      </c>
      <c r="G135" s="170" t="s">
        <v>161</v>
      </c>
      <c r="H135" s="171">
        <v>12.86</v>
      </c>
      <c r="I135" s="172">
        <v>48.99</v>
      </c>
      <c r="J135" s="173">
        <f>ROUND(I135*H135,2)</f>
        <v>630.01</v>
      </c>
      <c r="K135" s="169" t="s">
        <v>132</v>
      </c>
      <c r="L135" s="40"/>
      <c r="M135" s="174" t="s">
        <v>5</v>
      </c>
      <c r="N135" s="175" t="s">
        <v>47</v>
      </c>
      <c r="O135" s="41"/>
      <c r="P135" s="176">
        <f>O135*H135</f>
        <v>0</v>
      </c>
      <c r="Q135" s="176">
        <v>0</v>
      </c>
      <c r="R135" s="176">
        <f>Q135*H135</f>
        <v>0</v>
      </c>
      <c r="S135" s="176">
        <v>0</v>
      </c>
      <c r="T135" s="177">
        <f>S135*H135</f>
        <v>0</v>
      </c>
      <c r="AR135" s="23" t="s">
        <v>133</v>
      </c>
      <c r="AT135" s="23" t="s">
        <v>128</v>
      </c>
      <c r="AU135" s="23" t="s">
        <v>84</v>
      </c>
      <c r="AY135" s="23" t="s">
        <v>126</v>
      </c>
      <c r="BE135" s="178">
        <f>IF(N135="základní",J135,0)</f>
        <v>630.01</v>
      </c>
      <c r="BF135" s="178">
        <f>IF(N135="snížená",J135,0)</f>
        <v>0</v>
      </c>
      <c r="BG135" s="178">
        <f>IF(N135="zákl. přenesená",J135,0)</f>
        <v>0</v>
      </c>
      <c r="BH135" s="178">
        <f>IF(N135="sníž. přenesená",J135,0)</f>
        <v>0</v>
      </c>
      <c r="BI135" s="178">
        <f>IF(N135="nulová",J135,0)</f>
        <v>0</v>
      </c>
      <c r="BJ135" s="23" t="s">
        <v>24</v>
      </c>
      <c r="BK135" s="178">
        <f>ROUND(I135*H135,2)</f>
        <v>630.01</v>
      </c>
      <c r="BL135" s="23" t="s">
        <v>133</v>
      </c>
      <c r="BM135" s="23" t="s">
        <v>222</v>
      </c>
    </row>
    <row r="136" spans="2:65" s="11" customFormat="1" x14ac:dyDescent="0.3">
      <c r="B136" s="179"/>
      <c r="D136" s="180" t="s">
        <v>135</v>
      </c>
      <c r="E136" s="181" t="s">
        <v>5</v>
      </c>
      <c r="F136" s="182" t="s">
        <v>223</v>
      </c>
      <c r="H136" s="181" t="s">
        <v>5</v>
      </c>
      <c r="I136" s="183"/>
      <c r="L136" s="179"/>
      <c r="M136" s="184"/>
      <c r="N136" s="185"/>
      <c r="O136" s="185"/>
      <c r="P136" s="185"/>
      <c r="Q136" s="185"/>
      <c r="R136" s="185"/>
      <c r="S136" s="185"/>
      <c r="T136" s="186"/>
      <c r="AT136" s="181" t="s">
        <v>135</v>
      </c>
      <c r="AU136" s="181" t="s">
        <v>84</v>
      </c>
      <c r="AV136" s="11" t="s">
        <v>24</v>
      </c>
      <c r="AW136" s="11" t="s">
        <v>39</v>
      </c>
      <c r="AX136" s="11" t="s">
        <v>76</v>
      </c>
      <c r="AY136" s="181" t="s">
        <v>126</v>
      </c>
    </row>
    <row r="137" spans="2:65" s="11" customFormat="1" x14ac:dyDescent="0.3">
      <c r="B137" s="179"/>
      <c r="D137" s="180" t="s">
        <v>135</v>
      </c>
      <c r="E137" s="181" t="s">
        <v>5</v>
      </c>
      <c r="F137" s="182" t="s">
        <v>224</v>
      </c>
      <c r="H137" s="181" t="s">
        <v>5</v>
      </c>
      <c r="I137" s="183"/>
      <c r="L137" s="179"/>
      <c r="M137" s="184"/>
      <c r="N137" s="185"/>
      <c r="O137" s="185"/>
      <c r="P137" s="185"/>
      <c r="Q137" s="185"/>
      <c r="R137" s="185"/>
      <c r="S137" s="185"/>
      <c r="T137" s="186"/>
      <c r="AT137" s="181" t="s">
        <v>135</v>
      </c>
      <c r="AU137" s="181" t="s">
        <v>84</v>
      </c>
      <c r="AV137" s="11" t="s">
        <v>24</v>
      </c>
      <c r="AW137" s="11" t="s">
        <v>39</v>
      </c>
      <c r="AX137" s="11" t="s">
        <v>76</v>
      </c>
      <c r="AY137" s="181" t="s">
        <v>126</v>
      </c>
    </row>
    <row r="138" spans="2:65" s="12" customFormat="1" x14ac:dyDescent="0.3">
      <c r="B138" s="187"/>
      <c r="D138" s="180" t="s">
        <v>135</v>
      </c>
      <c r="E138" s="196" t="s">
        <v>5</v>
      </c>
      <c r="F138" s="197" t="s">
        <v>171</v>
      </c>
      <c r="H138" s="198">
        <v>3.5</v>
      </c>
      <c r="I138" s="192"/>
      <c r="L138" s="187"/>
      <c r="M138" s="193"/>
      <c r="N138" s="194"/>
      <c r="O138" s="194"/>
      <c r="P138" s="194"/>
      <c r="Q138" s="194"/>
      <c r="R138" s="194"/>
      <c r="S138" s="194"/>
      <c r="T138" s="195"/>
      <c r="AT138" s="196" t="s">
        <v>135</v>
      </c>
      <c r="AU138" s="196" t="s">
        <v>84</v>
      </c>
      <c r="AV138" s="12" t="s">
        <v>84</v>
      </c>
      <c r="AW138" s="12" t="s">
        <v>39</v>
      </c>
      <c r="AX138" s="12" t="s">
        <v>76</v>
      </c>
      <c r="AY138" s="196" t="s">
        <v>126</v>
      </c>
    </row>
    <row r="139" spans="2:65" s="11" customFormat="1" x14ac:dyDescent="0.3">
      <c r="B139" s="179"/>
      <c r="D139" s="180" t="s">
        <v>135</v>
      </c>
      <c r="E139" s="181" t="s">
        <v>5</v>
      </c>
      <c r="F139" s="182" t="s">
        <v>225</v>
      </c>
      <c r="H139" s="181" t="s">
        <v>5</v>
      </c>
      <c r="I139" s="183"/>
      <c r="L139" s="179"/>
      <c r="M139" s="184"/>
      <c r="N139" s="185"/>
      <c r="O139" s="185"/>
      <c r="P139" s="185"/>
      <c r="Q139" s="185"/>
      <c r="R139" s="185"/>
      <c r="S139" s="185"/>
      <c r="T139" s="186"/>
      <c r="AT139" s="181" t="s">
        <v>135</v>
      </c>
      <c r="AU139" s="181" t="s">
        <v>84</v>
      </c>
      <c r="AV139" s="11" t="s">
        <v>24</v>
      </c>
      <c r="AW139" s="11" t="s">
        <v>39</v>
      </c>
      <c r="AX139" s="11" t="s">
        <v>76</v>
      </c>
      <c r="AY139" s="181" t="s">
        <v>126</v>
      </c>
    </row>
    <row r="140" spans="2:65" s="12" customFormat="1" x14ac:dyDescent="0.3">
      <c r="B140" s="187"/>
      <c r="D140" s="180" t="s">
        <v>135</v>
      </c>
      <c r="E140" s="196" t="s">
        <v>5</v>
      </c>
      <c r="F140" s="197" t="s">
        <v>226</v>
      </c>
      <c r="H140" s="198">
        <v>12.86</v>
      </c>
      <c r="I140" s="192"/>
      <c r="L140" s="187"/>
      <c r="M140" s="193"/>
      <c r="N140" s="194"/>
      <c r="O140" s="194"/>
      <c r="P140" s="194"/>
      <c r="Q140" s="194"/>
      <c r="R140" s="194"/>
      <c r="S140" s="194"/>
      <c r="T140" s="195"/>
      <c r="AT140" s="196" t="s">
        <v>135</v>
      </c>
      <c r="AU140" s="196" t="s">
        <v>84</v>
      </c>
      <c r="AV140" s="12" t="s">
        <v>84</v>
      </c>
      <c r="AW140" s="12" t="s">
        <v>39</v>
      </c>
      <c r="AX140" s="12" t="s">
        <v>76</v>
      </c>
      <c r="AY140" s="196" t="s">
        <v>126</v>
      </c>
    </row>
    <row r="141" spans="2:65" s="13" customFormat="1" x14ac:dyDescent="0.3">
      <c r="B141" s="199"/>
      <c r="D141" s="180" t="s">
        <v>135</v>
      </c>
      <c r="E141" s="200" t="s">
        <v>5</v>
      </c>
      <c r="F141" s="201" t="s">
        <v>170</v>
      </c>
      <c r="H141" s="202">
        <v>16.36</v>
      </c>
      <c r="I141" s="203"/>
      <c r="L141" s="199"/>
      <c r="M141" s="204"/>
      <c r="N141" s="205"/>
      <c r="O141" s="205"/>
      <c r="P141" s="205"/>
      <c r="Q141" s="205"/>
      <c r="R141" s="205"/>
      <c r="S141" s="205"/>
      <c r="T141" s="206"/>
      <c r="AT141" s="200" t="s">
        <v>135</v>
      </c>
      <c r="AU141" s="200" t="s">
        <v>84</v>
      </c>
      <c r="AV141" s="13" t="s">
        <v>133</v>
      </c>
      <c r="AW141" s="13" t="s">
        <v>39</v>
      </c>
      <c r="AX141" s="13" t="s">
        <v>76</v>
      </c>
      <c r="AY141" s="200" t="s">
        <v>126</v>
      </c>
    </row>
    <row r="142" spans="2:65" s="12" customFormat="1" x14ac:dyDescent="0.3">
      <c r="B142" s="187"/>
      <c r="D142" s="188" t="s">
        <v>135</v>
      </c>
      <c r="E142" s="189" t="s">
        <v>5</v>
      </c>
      <c r="F142" s="190" t="s">
        <v>227</v>
      </c>
      <c r="H142" s="191">
        <v>12.86</v>
      </c>
      <c r="I142" s="192"/>
      <c r="L142" s="187"/>
      <c r="M142" s="193"/>
      <c r="N142" s="194"/>
      <c r="O142" s="194"/>
      <c r="P142" s="194"/>
      <c r="Q142" s="194"/>
      <c r="R142" s="194"/>
      <c r="S142" s="194"/>
      <c r="T142" s="195"/>
      <c r="AT142" s="196" t="s">
        <v>135</v>
      </c>
      <c r="AU142" s="196" t="s">
        <v>84</v>
      </c>
      <c r="AV142" s="12" t="s">
        <v>84</v>
      </c>
      <c r="AW142" s="12" t="s">
        <v>39</v>
      </c>
      <c r="AX142" s="12" t="s">
        <v>24</v>
      </c>
      <c r="AY142" s="196" t="s">
        <v>126</v>
      </c>
    </row>
    <row r="143" spans="2:65" s="1" customFormat="1" ht="22.5" customHeight="1" x14ac:dyDescent="0.3">
      <c r="B143" s="166"/>
      <c r="C143" s="207" t="s">
        <v>228</v>
      </c>
      <c r="D143" s="207" t="s">
        <v>229</v>
      </c>
      <c r="E143" s="208" t="s">
        <v>230</v>
      </c>
      <c r="F143" s="209" t="s">
        <v>231</v>
      </c>
      <c r="G143" s="210" t="s">
        <v>216</v>
      </c>
      <c r="H143" s="211">
        <v>25.72</v>
      </c>
      <c r="I143" s="212">
        <v>284.13</v>
      </c>
      <c r="J143" s="213">
        <f>ROUND(I143*H143,2)</f>
        <v>7307.82</v>
      </c>
      <c r="K143" s="214" t="s">
        <v>232</v>
      </c>
      <c r="L143" s="215"/>
      <c r="M143" s="216" t="s">
        <v>5</v>
      </c>
      <c r="N143" s="217" t="s">
        <v>47</v>
      </c>
      <c r="O143" s="41"/>
      <c r="P143" s="176">
        <f>O143*H143</f>
        <v>0</v>
      </c>
      <c r="Q143" s="176">
        <v>1</v>
      </c>
      <c r="R143" s="176">
        <f>Q143*H143</f>
        <v>25.72</v>
      </c>
      <c r="S143" s="176">
        <v>0</v>
      </c>
      <c r="T143" s="177">
        <f>S143*H143</f>
        <v>0</v>
      </c>
      <c r="AR143" s="23" t="s">
        <v>164</v>
      </c>
      <c r="AT143" s="23" t="s">
        <v>229</v>
      </c>
      <c r="AU143" s="23" t="s">
        <v>84</v>
      </c>
      <c r="AY143" s="23" t="s">
        <v>126</v>
      </c>
      <c r="BE143" s="178">
        <f>IF(N143="základní",J143,0)</f>
        <v>7307.82</v>
      </c>
      <c r="BF143" s="178">
        <f>IF(N143="snížená",J143,0)</f>
        <v>0</v>
      </c>
      <c r="BG143" s="178">
        <f>IF(N143="zákl. přenesená",J143,0)</f>
        <v>0</v>
      </c>
      <c r="BH143" s="178">
        <f>IF(N143="sníž. přenesená",J143,0)</f>
        <v>0</v>
      </c>
      <c r="BI143" s="178">
        <f>IF(N143="nulová",J143,0)</f>
        <v>0</v>
      </c>
      <c r="BJ143" s="23" t="s">
        <v>24</v>
      </c>
      <c r="BK143" s="178">
        <f>ROUND(I143*H143,2)</f>
        <v>7307.82</v>
      </c>
      <c r="BL143" s="23" t="s">
        <v>133</v>
      </c>
      <c r="BM143" s="23" t="s">
        <v>233</v>
      </c>
    </row>
    <row r="144" spans="2:65" s="12" customFormat="1" x14ac:dyDescent="0.3">
      <c r="B144" s="187"/>
      <c r="D144" s="188" t="s">
        <v>135</v>
      </c>
      <c r="E144" s="189" t="s">
        <v>5</v>
      </c>
      <c r="F144" s="190" t="s">
        <v>234</v>
      </c>
      <c r="H144" s="191">
        <v>25.72</v>
      </c>
      <c r="I144" s="192"/>
      <c r="L144" s="187"/>
      <c r="M144" s="193"/>
      <c r="N144" s="194"/>
      <c r="O144" s="194"/>
      <c r="P144" s="194"/>
      <c r="Q144" s="194"/>
      <c r="R144" s="194"/>
      <c r="S144" s="194"/>
      <c r="T144" s="195"/>
      <c r="AT144" s="196" t="s">
        <v>135</v>
      </c>
      <c r="AU144" s="196" t="s">
        <v>84</v>
      </c>
      <c r="AV144" s="12" t="s">
        <v>84</v>
      </c>
      <c r="AW144" s="12" t="s">
        <v>39</v>
      </c>
      <c r="AX144" s="12" t="s">
        <v>24</v>
      </c>
      <c r="AY144" s="196" t="s">
        <v>126</v>
      </c>
    </row>
    <row r="145" spans="2:65" s="1" customFormat="1" ht="44.25" customHeight="1" x14ac:dyDescent="0.3">
      <c r="B145" s="166"/>
      <c r="C145" s="167" t="s">
        <v>10</v>
      </c>
      <c r="D145" s="167" t="s">
        <v>128</v>
      </c>
      <c r="E145" s="168" t="s">
        <v>235</v>
      </c>
      <c r="F145" s="169" t="s">
        <v>236</v>
      </c>
      <c r="G145" s="170" t="s">
        <v>161</v>
      </c>
      <c r="H145" s="171">
        <v>4.9400000000000004</v>
      </c>
      <c r="I145" s="172">
        <v>289.02999999999997</v>
      </c>
      <c r="J145" s="173">
        <f>ROUND(I145*H145,2)</f>
        <v>1427.81</v>
      </c>
      <c r="K145" s="169" t="s">
        <v>232</v>
      </c>
      <c r="L145" s="40"/>
      <c r="M145" s="174" t="s">
        <v>5</v>
      </c>
      <c r="N145" s="175" t="s">
        <v>47</v>
      </c>
      <c r="O145" s="41"/>
      <c r="P145" s="176">
        <f>O145*H145</f>
        <v>0</v>
      </c>
      <c r="Q145" s="176">
        <v>0</v>
      </c>
      <c r="R145" s="176">
        <f>Q145*H145</f>
        <v>0</v>
      </c>
      <c r="S145" s="176">
        <v>0</v>
      </c>
      <c r="T145" s="177">
        <f>S145*H145</f>
        <v>0</v>
      </c>
      <c r="AR145" s="23" t="s">
        <v>133</v>
      </c>
      <c r="AT145" s="23" t="s">
        <v>128</v>
      </c>
      <c r="AU145" s="23" t="s">
        <v>84</v>
      </c>
      <c r="AY145" s="23" t="s">
        <v>126</v>
      </c>
      <c r="BE145" s="178">
        <f>IF(N145="základní",J145,0)</f>
        <v>1427.81</v>
      </c>
      <c r="BF145" s="178">
        <f>IF(N145="snížená",J145,0)</f>
        <v>0</v>
      </c>
      <c r="BG145" s="178">
        <f>IF(N145="zákl. přenesená",J145,0)</f>
        <v>0</v>
      </c>
      <c r="BH145" s="178">
        <f>IF(N145="sníž. přenesená",J145,0)</f>
        <v>0</v>
      </c>
      <c r="BI145" s="178">
        <f>IF(N145="nulová",J145,0)</f>
        <v>0</v>
      </c>
      <c r="BJ145" s="23" t="s">
        <v>24</v>
      </c>
      <c r="BK145" s="178">
        <f>ROUND(I145*H145,2)</f>
        <v>1427.81</v>
      </c>
      <c r="BL145" s="23" t="s">
        <v>133</v>
      </c>
      <c r="BM145" s="23" t="s">
        <v>237</v>
      </c>
    </row>
    <row r="146" spans="2:65" s="11" customFormat="1" x14ac:dyDescent="0.3">
      <c r="B146" s="179"/>
      <c r="D146" s="180" t="s">
        <v>135</v>
      </c>
      <c r="E146" s="181" t="s">
        <v>5</v>
      </c>
      <c r="F146" s="182" t="s">
        <v>223</v>
      </c>
      <c r="H146" s="181" t="s">
        <v>5</v>
      </c>
      <c r="I146" s="183"/>
      <c r="L146" s="179"/>
      <c r="M146" s="184"/>
      <c r="N146" s="185"/>
      <c r="O146" s="185"/>
      <c r="P146" s="185"/>
      <c r="Q146" s="185"/>
      <c r="R146" s="185"/>
      <c r="S146" s="185"/>
      <c r="T146" s="186"/>
      <c r="AT146" s="181" t="s">
        <v>135</v>
      </c>
      <c r="AU146" s="181" t="s">
        <v>84</v>
      </c>
      <c r="AV146" s="11" t="s">
        <v>24</v>
      </c>
      <c r="AW146" s="11" t="s">
        <v>39</v>
      </c>
      <c r="AX146" s="11" t="s">
        <v>76</v>
      </c>
      <c r="AY146" s="181" t="s">
        <v>126</v>
      </c>
    </row>
    <row r="147" spans="2:65" s="12" customFormat="1" x14ac:dyDescent="0.3">
      <c r="B147" s="187"/>
      <c r="D147" s="180" t="s">
        <v>135</v>
      </c>
      <c r="E147" s="196" t="s">
        <v>5</v>
      </c>
      <c r="F147" s="197" t="s">
        <v>238</v>
      </c>
      <c r="H147" s="198">
        <v>4.9370000000000003</v>
      </c>
      <c r="I147" s="192"/>
      <c r="L147" s="187"/>
      <c r="M147" s="193"/>
      <c r="N147" s="194"/>
      <c r="O147" s="194"/>
      <c r="P147" s="194"/>
      <c r="Q147" s="194"/>
      <c r="R147" s="194"/>
      <c r="S147" s="194"/>
      <c r="T147" s="195"/>
      <c r="AT147" s="196" t="s">
        <v>135</v>
      </c>
      <c r="AU147" s="196" t="s">
        <v>84</v>
      </c>
      <c r="AV147" s="12" t="s">
        <v>84</v>
      </c>
      <c r="AW147" s="12" t="s">
        <v>39</v>
      </c>
      <c r="AX147" s="12" t="s">
        <v>76</v>
      </c>
      <c r="AY147" s="196" t="s">
        <v>126</v>
      </c>
    </row>
    <row r="148" spans="2:65" s="13" customFormat="1" x14ac:dyDescent="0.3">
      <c r="B148" s="199"/>
      <c r="D148" s="180" t="s">
        <v>135</v>
      </c>
      <c r="E148" s="200" t="s">
        <v>5</v>
      </c>
      <c r="F148" s="201" t="s">
        <v>170</v>
      </c>
      <c r="H148" s="202">
        <v>4.9370000000000003</v>
      </c>
      <c r="I148" s="203"/>
      <c r="L148" s="199"/>
      <c r="M148" s="204"/>
      <c r="N148" s="205"/>
      <c r="O148" s="205"/>
      <c r="P148" s="205"/>
      <c r="Q148" s="205"/>
      <c r="R148" s="205"/>
      <c r="S148" s="205"/>
      <c r="T148" s="206"/>
      <c r="AT148" s="200" t="s">
        <v>135</v>
      </c>
      <c r="AU148" s="200" t="s">
        <v>84</v>
      </c>
      <c r="AV148" s="13" t="s">
        <v>133</v>
      </c>
      <c r="AW148" s="13" t="s">
        <v>39</v>
      </c>
      <c r="AX148" s="13" t="s">
        <v>76</v>
      </c>
      <c r="AY148" s="200" t="s">
        <v>126</v>
      </c>
    </row>
    <row r="149" spans="2:65" s="12" customFormat="1" x14ac:dyDescent="0.3">
      <c r="B149" s="187"/>
      <c r="D149" s="188" t="s">
        <v>135</v>
      </c>
      <c r="E149" s="189" t="s">
        <v>5</v>
      </c>
      <c r="F149" s="190" t="s">
        <v>239</v>
      </c>
      <c r="H149" s="191">
        <v>4.9400000000000004</v>
      </c>
      <c r="I149" s="192"/>
      <c r="L149" s="187"/>
      <c r="M149" s="193"/>
      <c r="N149" s="194"/>
      <c r="O149" s="194"/>
      <c r="P149" s="194"/>
      <c r="Q149" s="194"/>
      <c r="R149" s="194"/>
      <c r="S149" s="194"/>
      <c r="T149" s="195"/>
      <c r="AT149" s="196" t="s">
        <v>135</v>
      </c>
      <c r="AU149" s="196" t="s">
        <v>84</v>
      </c>
      <c r="AV149" s="12" t="s">
        <v>84</v>
      </c>
      <c r="AW149" s="12" t="s">
        <v>39</v>
      </c>
      <c r="AX149" s="12" t="s">
        <v>24</v>
      </c>
      <c r="AY149" s="196" t="s">
        <v>126</v>
      </c>
    </row>
    <row r="150" spans="2:65" s="1" customFormat="1" ht="31.5" customHeight="1" x14ac:dyDescent="0.3">
      <c r="B150" s="166"/>
      <c r="C150" s="207" t="s">
        <v>240</v>
      </c>
      <c r="D150" s="207" t="s">
        <v>229</v>
      </c>
      <c r="E150" s="218" t="s">
        <v>241</v>
      </c>
      <c r="F150" s="219" t="s">
        <v>242</v>
      </c>
      <c r="G150" s="210" t="s">
        <v>216</v>
      </c>
      <c r="H150" s="211">
        <v>9.8800000000000008</v>
      </c>
      <c r="I150" s="212">
        <v>274.33</v>
      </c>
      <c r="J150" s="213">
        <f>ROUND(I150*H150,2)</f>
        <v>2710.38</v>
      </c>
      <c r="K150" s="219" t="s">
        <v>132</v>
      </c>
      <c r="L150" s="215"/>
      <c r="M150" s="216" t="s">
        <v>5</v>
      </c>
      <c r="N150" s="217" t="s">
        <v>47</v>
      </c>
      <c r="O150" s="41"/>
      <c r="P150" s="176">
        <f>O150*H150</f>
        <v>0</v>
      </c>
      <c r="Q150" s="176">
        <v>1</v>
      </c>
      <c r="R150" s="176">
        <f>Q150*H150</f>
        <v>9.8800000000000008</v>
      </c>
      <c r="S150" s="176">
        <v>0</v>
      </c>
      <c r="T150" s="177">
        <f>S150*H150</f>
        <v>0</v>
      </c>
      <c r="AR150" s="23" t="s">
        <v>164</v>
      </c>
      <c r="AT150" s="23" t="s">
        <v>229</v>
      </c>
      <c r="AU150" s="23" t="s">
        <v>84</v>
      </c>
      <c r="AY150" s="23" t="s">
        <v>126</v>
      </c>
      <c r="BE150" s="178">
        <f>IF(N150="základní",J150,0)</f>
        <v>2710.38</v>
      </c>
      <c r="BF150" s="178">
        <f>IF(N150="snížená",J150,0)</f>
        <v>0</v>
      </c>
      <c r="BG150" s="178">
        <f>IF(N150="zákl. přenesená",J150,0)</f>
        <v>0</v>
      </c>
      <c r="BH150" s="178">
        <f>IF(N150="sníž. přenesená",J150,0)</f>
        <v>0</v>
      </c>
      <c r="BI150" s="178">
        <f>IF(N150="nulová",J150,0)</f>
        <v>0</v>
      </c>
      <c r="BJ150" s="23" t="s">
        <v>24</v>
      </c>
      <c r="BK150" s="178">
        <f>ROUND(I150*H150,2)</f>
        <v>2710.38</v>
      </c>
      <c r="BL150" s="23" t="s">
        <v>133</v>
      </c>
      <c r="BM150" s="23" t="s">
        <v>243</v>
      </c>
    </row>
    <row r="151" spans="2:65" s="12" customFormat="1" x14ac:dyDescent="0.3">
      <c r="B151" s="187"/>
      <c r="D151" s="180" t="s">
        <v>135</v>
      </c>
      <c r="E151" s="196" t="s">
        <v>5</v>
      </c>
      <c r="F151" s="197" t="s">
        <v>244</v>
      </c>
      <c r="H151" s="198">
        <v>9.8800000000000008</v>
      </c>
      <c r="I151" s="192"/>
      <c r="L151" s="187"/>
      <c r="M151" s="193"/>
      <c r="N151" s="194"/>
      <c r="O151" s="194"/>
      <c r="P151" s="194"/>
      <c r="Q151" s="194"/>
      <c r="R151" s="194"/>
      <c r="S151" s="194"/>
      <c r="T151" s="195"/>
      <c r="AT151" s="196" t="s">
        <v>135</v>
      </c>
      <c r="AU151" s="196" t="s">
        <v>84</v>
      </c>
      <c r="AV151" s="12" t="s">
        <v>84</v>
      </c>
      <c r="AW151" s="12" t="s">
        <v>39</v>
      </c>
      <c r="AX151" s="12" t="s">
        <v>24</v>
      </c>
      <c r="AY151" s="196" t="s">
        <v>126</v>
      </c>
    </row>
    <row r="152" spans="2:65" s="10" customFormat="1" ht="29.85" customHeight="1" x14ac:dyDescent="0.3">
      <c r="B152" s="152"/>
      <c r="D152" s="163" t="s">
        <v>75</v>
      </c>
      <c r="E152" s="164" t="s">
        <v>84</v>
      </c>
      <c r="F152" s="164" t="s">
        <v>245</v>
      </c>
      <c r="I152" s="155"/>
      <c r="J152" s="165">
        <f>BK152</f>
        <v>79.97</v>
      </c>
      <c r="L152" s="152"/>
      <c r="M152" s="157"/>
      <c r="N152" s="158"/>
      <c r="O152" s="158"/>
      <c r="P152" s="159">
        <f>SUM(P153:P155)</f>
        <v>0</v>
      </c>
      <c r="Q152" s="158"/>
      <c r="R152" s="159">
        <f>SUM(R153:R155)</f>
        <v>0</v>
      </c>
      <c r="S152" s="158"/>
      <c r="T152" s="160">
        <f>SUM(T153:T155)</f>
        <v>0</v>
      </c>
      <c r="AR152" s="153" t="s">
        <v>24</v>
      </c>
      <c r="AT152" s="161" t="s">
        <v>75</v>
      </c>
      <c r="AU152" s="161" t="s">
        <v>24</v>
      </c>
      <c r="AY152" s="153" t="s">
        <v>126</v>
      </c>
      <c r="BK152" s="162">
        <f>SUM(BK153:BK155)</f>
        <v>79.97</v>
      </c>
    </row>
    <row r="153" spans="2:65" s="1" customFormat="1" ht="31.5" customHeight="1" x14ac:dyDescent="0.3">
      <c r="B153" s="166"/>
      <c r="C153" s="167" t="s">
        <v>246</v>
      </c>
      <c r="D153" s="167" t="s">
        <v>128</v>
      </c>
      <c r="E153" s="168" t="s">
        <v>247</v>
      </c>
      <c r="F153" s="169" t="s">
        <v>248</v>
      </c>
      <c r="G153" s="170" t="s">
        <v>131</v>
      </c>
      <c r="H153" s="171">
        <v>13.6</v>
      </c>
      <c r="I153" s="172">
        <v>5.88</v>
      </c>
      <c r="J153" s="173">
        <f>ROUND(I153*H153,2)</f>
        <v>79.97</v>
      </c>
      <c r="K153" s="169" t="s">
        <v>132</v>
      </c>
      <c r="L153" s="40"/>
      <c r="M153" s="174" t="s">
        <v>5</v>
      </c>
      <c r="N153" s="175" t="s">
        <v>47</v>
      </c>
      <c r="O153" s="41"/>
      <c r="P153" s="176">
        <f>O153*H153</f>
        <v>0</v>
      </c>
      <c r="Q153" s="176">
        <v>0</v>
      </c>
      <c r="R153" s="176">
        <f>Q153*H153</f>
        <v>0</v>
      </c>
      <c r="S153" s="176">
        <v>0</v>
      </c>
      <c r="T153" s="177">
        <f>S153*H153</f>
        <v>0</v>
      </c>
      <c r="AR153" s="23" t="s">
        <v>133</v>
      </c>
      <c r="AT153" s="23" t="s">
        <v>128</v>
      </c>
      <c r="AU153" s="23" t="s">
        <v>84</v>
      </c>
      <c r="AY153" s="23" t="s">
        <v>126</v>
      </c>
      <c r="BE153" s="178">
        <f>IF(N153="základní",J153,0)</f>
        <v>79.97</v>
      </c>
      <c r="BF153" s="178">
        <f>IF(N153="snížená",J153,0)</f>
        <v>0</v>
      </c>
      <c r="BG153" s="178">
        <f>IF(N153="zákl. přenesená",J153,0)</f>
        <v>0</v>
      </c>
      <c r="BH153" s="178">
        <f>IF(N153="sníž. přenesená",J153,0)</f>
        <v>0</v>
      </c>
      <c r="BI153" s="178">
        <f>IF(N153="nulová",J153,0)</f>
        <v>0</v>
      </c>
      <c r="BJ153" s="23" t="s">
        <v>24</v>
      </c>
      <c r="BK153" s="178">
        <f>ROUND(I153*H153,2)</f>
        <v>79.97</v>
      </c>
      <c r="BL153" s="23" t="s">
        <v>133</v>
      </c>
      <c r="BM153" s="23" t="s">
        <v>249</v>
      </c>
    </row>
    <row r="154" spans="2:65" s="11" customFormat="1" x14ac:dyDescent="0.3">
      <c r="B154" s="179"/>
      <c r="D154" s="180" t="s">
        <v>135</v>
      </c>
      <c r="E154" s="181" t="s">
        <v>5</v>
      </c>
      <c r="F154" s="182" t="s">
        <v>250</v>
      </c>
      <c r="H154" s="181" t="s">
        <v>5</v>
      </c>
      <c r="I154" s="183"/>
      <c r="L154" s="179"/>
      <c r="M154" s="184"/>
      <c r="N154" s="185"/>
      <c r="O154" s="185"/>
      <c r="P154" s="185"/>
      <c r="Q154" s="185"/>
      <c r="R154" s="185"/>
      <c r="S154" s="185"/>
      <c r="T154" s="186"/>
      <c r="AT154" s="181" t="s">
        <v>135</v>
      </c>
      <c r="AU154" s="181" t="s">
        <v>84</v>
      </c>
      <c r="AV154" s="11" t="s">
        <v>24</v>
      </c>
      <c r="AW154" s="11" t="s">
        <v>39</v>
      </c>
      <c r="AX154" s="11" t="s">
        <v>76</v>
      </c>
      <c r="AY154" s="181" t="s">
        <v>126</v>
      </c>
    </row>
    <row r="155" spans="2:65" s="12" customFormat="1" x14ac:dyDescent="0.3">
      <c r="B155" s="187"/>
      <c r="D155" s="180" t="s">
        <v>135</v>
      </c>
      <c r="E155" s="196" t="s">
        <v>5</v>
      </c>
      <c r="F155" s="197" t="s">
        <v>251</v>
      </c>
      <c r="H155" s="198">
        <v>13.6</v>
      </c>
      <c r="I155" s="192"/>
      <c r="L155" s="187"/>
      <c r="M155" s="193"/>
      <c r="N155" s="194"/>
      <c r="O155" s="194"/>
      <c r="P155" s="194"/>
      <c r="Q155" s="194"/>
      <c r="R155" s="194"/>
      <c r="S155" s="194"/>
      <c r="T155" s="195"/>
      <c r="AT155" s="196" t="s">
        <v>135</v>
      </c>
      <c r="AU155" s="196" t="s">
        <v>84</v>
      </c>
      <c r="AV155" s="12" t="s">
        <v>84</v>
      </c>
      <c r="AW155" s="12" t="s">
        <v>39</v>
      </c>
      <c r="AX155" s="12" t="s">
        <v>24</v>
      </c>
      <c r="AY155" s="196" t="s">
        <v>126</v>
      </c>
    </row>
    <row r="156" spans="2:65" s="10" customFormat="1" ht="29.85" customHeight="1" x14ac:dyDescent="0.3">
      <c r="B156" s="152"/>
      <c r="D156" s="163" t="s">
        <v>75</v>
      </c>
      <c r="E156" s="164" t="s">
        <v>133</v>
      </c>
      <c r="F156" s="164" t="s">
        <v>252</v>
      </c>
      <c r="I156" s="155"/>
      <c r="J156" s="165">
        <f>BK156</f>
        <v>2344.09</v>
      </c>
      <c r="L156" s="152"/>
      <c r="M156" s="157"/>
      <c r="N156" s="158"/>
      <c r="O156" s="158"/>
      <c r="P156" s="159">
        <f>SUM(P157:P161)</f>
        <v>0</v>
      </c>
      <c r="Q156" s="158"/>
      <c r="R156" s="159">
        <f>SUM(R157:R161)</f>
        <v>0</v>
      </c>
      <c r="S156" s="158"/>
      <c r="T156" s="160">
        <f>SUM(T157:T161)</f>
        <v>0</v>
      </c>
      <c r="AR156" s="153" t="s">
        <v>24</v>
      </c>
      <c r="AT156" s="161" t="s">
        <v>75</v>
      </c>
      <c r="AU156" s="161" t="s">
        <v>24</v>
      </c>
      <c r="AY156" s="153" t="s">
        <v>126</v>
      </c>
      <c r="BK156" s="162">
        <f>SUM(BK157:BK161)</f>
        <v>2344.09</v>
      </c>
    </row>
    <row r="157" spans="2:65" s="1" customFormat="1" ht="31.5" customHeight="1" x14ac:dyDescent="0.3">
      <c r="B157" s="166"/>
      <c r="C157" s="167" t="s">
        <v>253</v>
      </c>
      <c r="D157" s="167" t="s">
        <v>128</v>
      </c>
      <c r="E157" s="168" t="s">
        <v>254</v>
      </c>
      <c r="F157" s="169" t="s">
        <v>255</v>
      </c>
      <c r="G157" s="170" t="s">
        <v>161</v>
      </c>
      <c r="H157" s="171">
        <v>3.3</v>
      </c>
      <c r="I157" s="172">
        <v>710.33</v>
      </c>
      <c r="J157" s="173">
        <f>ROUND(I157*H157,2)</f>
        <v>2344.09</v>
      </c>
      <c r="K157" s="169" t="s">
        <v>132</v>
      </c>
      <c r="L157" s="40"/>
      <c r="M157" s="174" t="s">
        <v>5</v>
      </c>
      <c r="N157" s="175" t="s">
        <v>47</v>
      </c>
      <c r="O157" s="41"/>
      <c r="P157" s="176">
        <f>O157*H157</f>
        <v>0</v>
      </c>
      <c r="Q157" s="176">
        <v>0</v>
      </c>
      <c r="R157" s="176">
        <f>Q157*H157</f>
        <v>0</v>
      </c>
      <c r="S157" s="176">
        <v>0</v>
      </c>
      <c r="T157" s="177">
        <f>S157*H157</f>
        <v>0</v>
      </c>
      <c r="AR157" s="23" t="s">
        <v>133</v>
      </c>
      <c r="AT157" s="23" t="s">
        <v>128</v>
      </c>
      <c r="AU157" s="23" t="s">
        <v>84</v>
      </c>
      <c r="AY157" s="23" t="s">
        <v>126</v>
      </c>
      <c r="BE157" s="178">
        <f>IF(N157="základní",J157,0)</f>
        <v>2344.09</v>
      </c>
      <c r="BF157" s="178">
        <f>IF(N157="snížená",J157,0)</f>
        <v>0</v>
      </c>
      <c r="BG157" s="178">
        <f>IF(N157="zákl. přenesená",J157,0)</f>
        <v>0</v>
      </c>
      <c r="BH157" s="178">
        <f>IF(N157="sníž. přenesená",J157,0)</f>
        <v>0</v>
      </c>
      <c r="BI157" s="178">
        <f>IF(N157="nulová",J157,0)</f>
        <v>0</v>
      </c>
      <c r="BJ157" s="23" t="s">
        <v>24</v>
      </c>
      <c r="BK157" s="178">
        <f>ROUND(I157*H157,2)</f>
        <v>2344.09</v>
      </c>
      <c r="BL157" s="23" t="s">
        <v>133</v>
      </c>
      <c r="BM157" s="23" t="s">
        <v>256</v>
      </c>
    </row>
    <row r="158" spans="2:65" s="11" customFormat="1" x14ac:dyDescent="0.3">
      <c r="B158" s="179"/>
      <c r="D158" s="180" t="s">
        <v>135</v>
      </c>
      <c r="E158" s="181" t="s">
        <v>5</v>
      </c>
      <c r="F158" s="182" t="s">
        <v>257</v>
      </c>
      <c r="H158" s="181" t="s">
        <v>5</v>
      </c>
      <c r="I158" s="183"/>
      <c r="L158" s="179"/>
      <c r="M158" s="184"/>
      <c r="N158" s="185"/>
      <c r="O158" s="185"/>
      <c r="P158" s="185"/>
      <c r="Q158" s="185"/>
      <c r="R158" s="185"/>
      <c r="S158" s="185"/>
      <c r="T158" s="186"/>
      <c r="AT158" s="181" t="s">
        <v>135</v>
      </c>
      <c r="AU158" s="181" t="s">
        <v>84</v>
      </c>
      <c r="AV158" s="11" t="s">
        <v>24</v>
      </c>
      <c r="AW158" s="11" t="s">
        <v>39</v>
      </c>
      <c r="AX158" s="11" t="s">
        <v>76</v>
      </c>
      <c r="AY158" s="181" t="s">
        <v>126</v>
      </c>
    </row>
    <row r="159" spans="2:65" s="12" customFormat="1" x14ac:dyDescent="0.3">
      <c r="B159" s="187"/>
      <c r="D159" s="180" t="s">
        <v>135</v>
      </c>
      <c r="E159" s="196" t="s">
        <v>5</v>
      </c>
      <c r="F159" s="197" t="s">
        <v>258</v>
      </c>
      <c r="H159" s="198">
        <v>3.2879999999999998</v>
      </c>
      <c r="I159" s="192"/>
      <c r="L159" s="187"/>
      <c r="M159" s="193"/>
      <c r="N159" s="194"/>
      <c r="O159" s="194"/>
      <c r="P159" s="194"/>
      <c r="Q159" s="194"/>
      <c r="R159" s="194"/>
      <c r="S159" s="194"/>
      <c r="T159" s="195"/>
      <c r="AT159" s="196" t="s">
        <v>135</v>
      </c>
      <c r="AU159" s="196" t="s">
        <v>84</v>
      </c>
      <c r="AV159" s="12" t="s">
        <v>84</v>
      </c>
      <c r="AW159" s="12" t="s">
        <v>39</v>
      </c>
      <c r="AX159" s="12" t="s">
        <v>76</v>
      </c>
      <c r="AY159" s="196" t="s">
        <v>126</v>
      </c>
    </row>
    <row r="160" spans="2:65" s="13" customFormat="1" x14ac:dyDescent="0.3">
      <c r="B160" s="199"/>
      <c r="D160" s="180" t="s">
        <v>135</v>
      </c>
      <c r="E160" s="200" t="s">
        <v>5</v>
      </c>
      <c r="F160" s="201" t="s">
        <v>170</v>
      </c>
      <c r="H160" s="202">
        <v>3.2879999999999998</v>
      </c>
      <c r="I160" s="203"/>
      <c r="L160" s="199"/>
      <c r="M160" s="204"/>
      <c r="N160" s="205"/>
      <c r="O160" s="205"/>
      <c r="P160" s="205"/>
      <c r="Q160" s="205"/>
      <c r="R160" s="205"/>
      <c r="S160" s="205"/>
      <c r="T160" s="206"/>
      <c r="AT160" s="200" t="s">
        <v>135</v>
      </c>
      <c r="AU160" s="200" t="s">
        <v>84</v>
      </c>
      <c r="AV160" s="13" t="s">
        <v>133</v>
      </c>
      <c r="AW160" s="13" t="s">
        <v>39</v>
      </c>
      <c r="AX160" s="13" t="s">
        <v>76</v>
      </c>
      <c r="AY160" s="200" t="s">
        <v>126</v>
      </c>
    </row>
    <row r="161" spans="2:65" s="12" customFormat="1" x14ac:dyDescent="0.3">
      <c r="B161" s="187"/>
      <c r="D161" s="180" t="s">
        <v>135</v>
      </c>
      <c r="E161" s="196" t="s">
        <v>5</v>
      </c>
      <c r="F161" s="197" t="s">
        <v>259</v>
      </c>
      <c r="H161" s="198">
        <v>3.3</v>
      </c>
      <c r="I161" s="192"/>
      <c r="L161" s="187"/>
      <c r="M161" s="193"/>
      <c r="N161" s="194"/>
      <c r="O161" s="194"/>
      <c r="P161" s="194"/>
      <c r="Q161" s="194"/>
      <c r="R161" s="194"/>
      <c r="S161" s="194"/>
      <c r="T161" s="195"/>
      <c r="AT161" s="196" t="s">
        <v>135</v>
      </c>
      <c r="AU161" s="196" t="s">
        <v>84</v>
      </c>
      <c r="AV161" s="12" t="s">
        <v>84</v>
      </c>
      <c r="AW161" s="12" t="s">
        <v>39</v>
      </c>
      <c r="AX161" s="12" t="s">
        <v>24</v>
      </c>
      <c r="AY161" s="196" t="s">
        <v>126</v>
      </c>
    </row>
    <row r="162" spans="2:65" s="10" customFormat="1" ht="29.85" customHeight="1" x14ac:dyDescent="0.3">
      <c r="B162" s="152"/>
      <c r="D162" s="163" t="s">
        <v>75</v>
      </c>
      <c r="E162" s="164" t="s">
        <v>149</v>
      </c>
      <c r="F162" s="164" t="s">
        <v>260</v>
      </c>
      <c r="I162" s="155"/>
      <c r="J162" s="165">
        <f>BK162</f>
        <v>21148.18</v>
      </c>
      <c r="L162" s="152"/>
      <c r="M162" s="157"/>
      <c r="N162" s="158"/>
      <c r="O162" s="158"/>
      <c r="P162" s="159">
        <f>SUM(P163:P174)</f>
        <v>0</v>
      </c>
      <c r="Q162" s="158"/>
      <c r="R162" s="159">
        <f>SUM(R163:R174)</f>
        <v>13.950922500000001</v>
      </c>
      <c r="S162" s="158"/>
      <c r="T162" s="160">
        <f>SUM(T163:T174)</f>
        <v>0</v>
      </c>
      <c r="AR162" s="153" t="s">
        <v>24</v>
      </c>
      <c r="AT162" s="161" t="s">
        <v>75</v>
      </c>
      <c r="AU162" s="161" t="s">
        <v>24</v>
      </c>
      <c r="AY162" s="153" t="s">
        <v>126</v>
      </c>
      <c r="BK162" s="162">
        <f>SUM(BK163:BK174)</f>
        <v>21148.18</v>
      </c>
    </row>
    <row r="163" spans="2:65" s="1" customFormat="1" ht="31.5" customHeight="1" x14ac:dyDescent="0.3">
      <c r="B163" s="166"/>
      <c r="C163" s="167" t="s">
        <v>261</v>
      </c>
      <c r="D163" s="167" t="s">
        <v>128</v>
      </c>
      <c r="E163" s="168" t="s">
        <v>262</v>
      </c>
      <c r="F163" s="169" t="s">
        <v>263</v>
      </c>
      <c r="G163" s="170" t="s">
        <v>131</v>
      </c>
      <c r="H163" s="171">
        <v>12.75</v>
      </c>
      <c r="I163" s="172">
        <v>107.77</v>
      </c>
      <c r="J163" s="173">
        <f>ROUND(I163*H163,2)</f>
        <v>1374.07</v>
      </c>
      <c r="K163" s="169" t="s">
        <v>132</v>
      </c>
      <c r="L163" s="40"/>
      <c r="M163" s="174" t="s">
        <v>5</v>
      </c>
      <c r="N163" s="175" t="s">
        <v>47</v>
      </c>
      <c r="O163" s="41"/>
      <c r="P163" s="176">
        <f>O163*H163</f>
        <v>0</v>
      </c>
      <c r="Q163" s="176">
        <v>0.27994000000000002</v>
      </c>
      <c r="R163" s="176">
        <f>Q163*H163</f>
        <v>3.5692350000000004</v>
      </c>
      <c r="S163" s="176">
        <v>0</v>
      </c>
      <c r="T163" s="177">
        <f>S163*H163</f>
        <v>0</v>
      </c>
      <c r="AR163" s="23" t="s">
        <v>133</v>
      </c>
      <c r="AT163" s="23" t="s">
        <v>128</v>
      </c>
      <c r="AU163" s="23" t="s">
        <v>84</v>
      </c>
      <c r="AY163" s="23" t="s">
        <v>126</v>
      </c>
      <c r="BE163" s="178">
        <f>IF(N163="základní",J163,0)</f>
        <v>1374.07</v>
      </c>
      <c r="BF163" s="178">
        <f>IF(N163="snížená",J163,0)</f>
        <v>0</v>
      </c>
      <c r="BG163" s="178">
        <f>IF(N163="zákl. přenesená",J163,0)</f>
        <v>0</v>
      </c>
      <c r="BH163" s="178">
        <f>IF(N163="sníž. přenesená",J163,0)</f>
        <v>0</v>
      </c>
      <c r="BI163" s="178">
        <f>IF(N163="nulová",J163,0)</f>
        <v>0</v>
      </c>
      <c r="BJ163" s="23" t="s">
        <v>24</v>
      </c>
      <c r="BK163" s="178">
        <f>ROUND(I163*H163,2)</f>
        <v>1374.07</v>
      </c>
      <c r="BL163" s="23" t="s">
        <v>133</v>
      </c>
      <c r="BM163" s="23" t="s">
        <v>264</v>
      </c>
    </row>
    <row r="164" spans="2:65" s="11" customFormat="1" x14ac:dyDescent="0.3">
      <c r="B164" s="179"/>
      <c r="D164" s="180" t="s">
        <v>135</v>
      </c>
      <c r="E164" s="181" t="s">
        <v>5</v>
      </c>
      <c r="F164" s="182" t="s">
        <v>265</v>
      </c>
      <c r="H164" s="181" t="s">
        <v>5</v>
      </c>
      <c r="I164" s="183"/>
      <c r="L164" s="179"/>
      <c r="M164" s="184"/>
      <c r="N164" s="185"/>
      <c r="O164" s="185"/>
      <c r="P164" s="185"/>
      <c r="Q164" s="185"/>
      <c r="R164" s="185"/>
      <c r="S164" s="185"/>
      <c r="T164" s="186"/>
      <c r="AT164" s="181" t="s">
        <v>135</v>
      </c>
      <c r="AU164" s="181" t="s">
        <v>84</v>
      </c>
      <c r="AV164" s="11" t="s">
        <v>24</v>
      </c>
      <c r="AW164" s="11" t="s">
        <v>39</v>
      </c>
      <c r="AX164" s="11" t="s">
        <v>76</v>
      </c>
      <c r="AY164" s="181" t="s">
        <v>126</v>
      </c>
    </row>
    <row r="165" spans="2:65" s="12" customFormat="1" x14ac:dyDescent="0.3">
      <c r="B165" s="187"/>
      <c r="D165" s="188" t="s">
        <v>135</v>
      </c>
      <c r="E165" s="189" t="s">
        <v>5</v>
      </c>
      <c r="F165" s="190" t="s">
        <v>141</v>
      </c>
      <c r="H165" s="191">
        <v>12.75</v>
      </c>
      <c r="I165" s="192"/>
      <c r="L165" s="187"/>
      <c r="M165" s="193"/>
      <c r="N165" s="194"/>
      <c r="O165" s="194"/>
      <c r="P165" s="194"/>
      <c r="Q165" s="194"/>
      <c r="R165" s="194"/>
      <c r="S165" s="194"/>
      <c r="T165" s="195"/>
      <c r="AT165" s="196" t="s">
        <v>135</v>
      </c>
      <c r="AU165" s="196" t="s">
        <v>84</v>
      </c>
      <c r="AV165" s="12" t="s">
        <v>84</v>
      </c>
      <c r="AW165" s="12" t="s">
        <v>39</v>
      </c>
      <c r="AX165" s="12" t="s">
        <v>24</v>
      </c>
      <c r="AY165" s="196" t="s">
        <v>126</v>
      </c>
    </row>
    <row r="166" spans="2:65" s="1" customFormat="1" ht="31.5" customHeight="1" x14ac:dyDescent="0.3">
      <c r="B166" s="166"/>
      <c r="C166" s="167" t="s">
        <v>266</v>
      </c>
      <c r="D166" s="167" t="s">
        <v>128</v>
      </c>
      <c r="E166" s="168" t="s">
        <v>267</v>
      </c>
      <c r="F166" s="169" t="s">
        <v>268</v>
      </c>
      <c r="G166" s="170" t="s">
        <v>131</v>
      </c>
      <c r="H166" s="171">
        <v>12.75</v>
      </c>
      <c r="I166" s="172">
        <v>137.16999999999999</v>
      </c>
      <c r="J166" s="173">
        <f>ROUND(I166*H166,2)</f>
        <v>1748.92</v>
      </c>
      <c r="K166" s="169" t="s">
        <v>132</v>
      </c>
      <c r="L166" s="40"/>
      <c r="M166" s="174" t="s">
        <v>5</v>
      </c>
      <c r="N166" s="175" t="s">
        <v>47</v>
      </c>
      <c r="O166" s="41"/>
      <c r="P166" s="176">
        <f>O166*H166</f>
        <v>0</v>
      </c>
      <c r="Q166" s="176">
        <v>0.26244000000000001</v>
      </c>
      <c r="R166" s="176">
        <f>Q166*H166</f>
        <v>3.3461099999999999</v>
      </c>
      <c r="S166" s="176">
        <v>0</v>
      </c>
      <c r="T166" s="177">
        <f>S166*H166</f>
        <v>0</v>
      </c>
      <c r="AR166" s="23" t="s">
        <v>133</v>
      </c>
      <c r="AT166" s="23" t="s">
        <v>128</v>
      </c>
      <c r="AU166" s="23" t="s">
        <v>84</v>
      </c>
      <c r="AY166" s="23" t="s">
        <v>126</v>
      </c>
      <c r="BE166" s="178">
        <f>IF(N166="základní",J166,0)</f>
        <v>1748.92</v>
      </c>
      <c r="BF166" s="178">
        <f>IF(N166="snížená",J166,0)</f>
        <v>0</v>
      </c>
      <c r="BG166" s="178">
        <f>IF(N166="zákl. přenesená",J166,0)</f>
        <v>0</v>
      </c>
      <c r="BH166" s="178">
        <f>IF(N166="sníž. přenesená",J166,0)</f>
        <v>0</v>
      </c>
      <c r="BI166" s="178">
        <f>IF(N166="nulová",J166,0)</f>
        <v>0</v>
      </c>
      <c r="BJ166" s="23" t="s">
        <v>24</v>
      </c>
      <c r="BK166" s="178">
        <f>ROUND(I166*H166,2)</f>
        <v>1748.92</v>
      </c>
      <c r="BL166" s="23" t="s">
        <v>133</v>
      </c>
      <c r="BM166" s="23" t="s">
        <v>269</v>
      </c>
    </row>
    <row r="167" spans="2:65" s="11" customFormat="1" x14ac:dyDescent="0.3">
      <c r="B167" s="179"/>
      <c r="D167" s="180" t="s">
        <v>135</v>
      </c>
      <c r="E167" s="181" t="s">
        <v>5</v>
      </c>
      <c r="F167" s="182" t="s">
        <v>265</v>
      </c>
      <c r="H167" s="181" t="s">
        <v>5</v>
      </c>
      <c r="I167" s="183"/>
      <c r="L167" s="179"/>
      <c r="M167" s="184"/>
      <c r="N167" s="185"/>
      <c r="O167" s="185"/>
      <c r="P167" s="185"/>
      <c r="Q167" s="185"/>
      <c r="R167" s="185"/>
      <c r="S167" s="185"/>
      <c r="T167" s="186"/>
      <c r="AT167" s="181" t="s">
        <v>135</v>
      </c>
      <c r="AU167" s="181" t="s">
        <v>84</v>
      </c>
      <c r="AV167" s="11" t="s">
        <v>24</v>
      </c>
      <c r="AW167" s="11" t="s">
        <v>39</v>
      </c>
      <c r="AX167" s="11" t="s">
        <v>76</v>
      </c>
      <c r="AY167" s="181" t="s">
        <v>126</v>
      </c>
    </row>
    <row r="168" spans="2:65" s="12" customFormat="1" x14ac:dyDescent="0.3">
      <c r="B168" s="187"/>
      <c r="D168" s="188" t="s">
        <v>135</v>
      </c>
      <c r="E168" s="189" t="s">
        <v>5</v>
      </c>
      <c r="F168" s="190" t="s">
        <v>141</v>
      </c>
      <c r="H168" s="191">
        <v>12.75</v>
      </c>
      <c r="I168" s="192"/>
      <c r="L168" s="187"/>
      <c r="M168" s="193"/>
      <c r="N168" s="194"/>
      <c r="O168" s="194"/>
      <c r="P168" s="194"/>
      <c r="Q168" s="194"/>
      <c r="R168" s="194"/>
      <c r="S168" s="194"/>
      <c r="T168" s="195"/>
      <c r="AT168" s="196" t="s">
        <v>135</v>
      </c>
      <c r="AU168" s="196" t="s">
        <v>84</v>
      </c>
      <c r="AV168" s="12" t="s">
        <v>84</v>
      </c>
      <c r="AW168" s="12" t="s">
        <v>39</v>
      </c>
      <c r="AX168" s="12" t="s">
        <v>24</v>
      </c>
      <c r="AY168" s="196" t="s">
        <v>126</v>
      </c>
    </row>
    <row r="169" spans="2:65" s="1" customFormat="1" ht="31.5" customHeight="1" x14ac:dyDescent="0.3">
      <c r="B169" s="166"/>
      <c r="C169" s="167" t="s">
        <v>270</v>
      </c>
      <c r="D169" s="167" t="s">
        <v>128</v>
      </c>
      <c r="E169" s="168" t="s">
        <v>271</v>
      </c>
      <c r="F169" s="169" t="s">
        <v>272</v>
      </c>
      <c r="G169" s="170" t="s">
        <v>131</v>
      </c>
      <c r="H169" s="171">
        <v>12.75</v>
      </c>
      <c r="I169" s="172">
        <v>1014</v>
      </c>
      <c r="J169" s="173">
        <f>ROUND(I169*H169,2)</f>
        <v>12928.5</v>
      </c>
      <c r="K169" s="169" t="s">
        <v>132</v>
      </c>
      <c r="L169" s="40"/>
      <c r="M169" s="174" t="s">
        <v>5</v>
      </c>
      <c r="N169" s="175" t="s">
        <v>47</v>
      </c>
      <c r="O169" s="41"/>
      <c r="P169" s="176">
        <f>O169*H169</f>
        <v>0</v>
      </c>
      <c r="Q169" s="176">
        <v>0.39561000000000002</v>
      </c>
      <c r="R169" s="176">
        <f>Q169*H169</f>
        <v>5.0440275000000003</v>
      </c>
      <c r="S169" s="176">
        <v>0</v>
      </c>
      <c r="T169" s="177">
        <f>S169*H169</f>
        <v>0</v>
      </c>
      <c r="AR169" s="23" t="s">
        <v>133</v>
      </c>
      <c r="AT169" s="23" t="s">
        <v>128</v>
      </c>
      <c r="AU169" s="23" t="s">
        <v>84</v>
      </c>
      <c r="AY169" s="23" t="s">
        <v>126</v>
      </c>
      <c r="BE169" s="178">
        <f>IF(N169="základní",J169,0)</f>
        <v>12928.5</v>
      </c>
      <c r="BF169" s="178">
        <f>IF(N169="snížená",J169,0)</f>
        <v>0</v>
      </c>
      <c r="BG169" s="178">
        <f>IF(N169="zákl. přenesená",J169,0)</f>
        <v>0</v>
      </c>
      <c r="BH169" s="178">
        <f>IF(N169="sníž. přenesená",J169,0)</f>
        <v>0</v>
      </c>
      <c r="BI169" s="178">
        <f>IF(N169="nulová",J169,0)</f>
        <v>0</v>
      </c>
      <c r="BJ169" s="23" t="s">
        <v>24</v>
      </c>
      <c r="BK169" s="178">
        <f>ROUND(I169*H169,2)</f>
        <v>12928.5</v>
      </c>
      <c r="BL169" s="23" t="s">
        <v>133</v>
      </c>
      <c r="BM169" s="23" t="s">
        <v>273</v>
      </c>
    </row>
    <row r="170" spans="2:65" s="11" customFormat="1" x14ac:dyDescent="0.3">
      <c r="B170" s="179"/>
      <c r="D170" s="180" t="s">
        <v>135</v>
      </c>
      <c r="E170" s="181" t="s">
        <v>5</v>
      </c>
      <c r="F170" s="182" t="s">
        <v>265</v>
      </c>
      <c r="H170" s="181" t="s">
        <v>5</v>
      </c>
      <c r="I170" s="183"/>
      <c r="L170" s="179"/>
      <c r="M170" s="184"/>
      <c r="N170" s="185"/>
      <c r="O170" s="185"/>
      <c r="P170" s="185"/>
      <c r="Q170" s="185"/>
      <c r="R170" s="185"/>
      <c r="S170" s="185"/>
      <c r="T170" s="186"/>
      <c r="AT170" s="181" t="s">
        <v>135</v>
      </c>
      <c r="AU170" s="181" t="s">
        <v>84</v>
      </c>
      <c r="AV170" s="11" t="s">
        <v>24</v>
      </c>
      <c r="AW170" s="11" t="s">
        <v>39</v>
      </c>
      <c r="AX170" s="11" t="s">
        <v>76</v>
      </c>
      <c r="AY170" s="181" t="s">
        <v>126</v>
      </c>
    </row>
    <row r="171" spans="2:65" s="12" customFormat="1" x14ac:dyDescent="0.3">
      <c r="B171" s="187"/>
      <c r="D171" s="188" t="s">
        <v>135</v>
      </c>
      <c r="E171" s="189" t="s">
        <v>5</v>
      </c>
      <c r="F171" s="190" t="s">
        <v>141</v>
      </c>
      <c r="H171" s="191">
        <v>12.75</v>
      </c>
      <c r="I171" s="192"/>
      <c r="L171" s="187"/>
      <c r="M171" s="193"/>
      <c r="N171" s="194"/>
      <c r="O171" s="194"/>
      <c r="P171" s="194"/>
      <c r="Q171" s="194"/>
      <c r="R171" s="194"/>
      <c r="S171" s="194"/>
      <c r="T171" s="195"/>
      <c r="AT171" s="196" t="s">
        <v>135</v>
      </c>
      <c r="AU171" s="196" t="s">
        <v>84</v>
      </c>
      <c r="AV171" s="12" t="s">
        <v>84</v>
      </c>
      <c r="AW171" s="12" t="s">
        <v>39</v>
      </c>
      <c r="AX171" s="12" t="s">
        <v>24</v>
      </c>
      <c r="AY171" s="196" t="s">
        <v>126</v>
      </c>
    </row>
    <row r="172" spans="2:65" s="1" customFormat="1" ht="31.5" customHeight="1" x14ac:dyDescent="0.3">
      <c r="B172" s="166"/>
      <c r="C172" s="167" t="s">
        <v>274</v>
      </c>
      <c r="D172" s="167" t="s">
        <v>128</v>
      </c>
      <c r="E172" s="168" t="s">
        <v>275</v>
      </c>
      <c r="F172" s="169" t="s">
        <v>276</v>
      </c>
      <c r="G172" s="170" t="s">
        <v>131</v>
      </c>
      <c r="H172" s="171">
        <v>12.75</v>
      </c>
      <c r="I172" s="172">
        <v>399.74</v>
      </c>
      <c r="J172" s="173">
        <f>ROUND(I172*H172,2)</f>
        <v>5096.6899999999996</v>
      </c>
      <c r="K172" s="169" t="s">
        <v>132</v>
      </c>
      <c r="L172" s="40"/>
      <c r="M172" s="174" t="s">
        <v>5</v>
      </c>
      <c r="N172" s="175" t="s">
        <v>47</v>
      </c>
      <c r="O172" s="41"/>
      <c r="P172" s="176">
        <f>O172*H172</f>
        <v>0</v>
      </c>
      <c r="Q172" s="176">
        <v>0.15620000000000001</v>
      </c>
      <c r="R172" s="176">
        <f>Q172*H172</f>
        <v>1.9915500000000002</v>
      </c>
      <c r="S172" s="176">
        <v>0</v>
      </c>
      <c r="T172" s="177">
        <f>S172*H172</f>
        <v>0</v>
      </c>
      <c r="AR172" s="23" t="s">
        <v>133</v>
      </c>
      <c r="AT172" s="23" t="s">
        <v>128</v>
      </c>
      <c r="AU172" s="23" t="s">
        <v>84</v>
      </c>
      <c r="AY172" s="23" t="s">
        <v>126</v>
      </c>
      <c r="BE172" s="178">
        <f>IF(N172="základní",J172,0)</f>
        <v>5096.6899999999996</v>
      </c>
      <c r="BF172" s="178">
        <f>IF(N172="snížená",J172,0)</f>
        <v>0</v>
      </c>
      <c r="BG172" s="178">
        <f>IF(N172="zákl. přenesená",J172,0)</f>
        <v>0</v>
      </c>
      <c r="BH172" s="178">
        <f>IF(N172="sníž. přenesená",J172,0)</f>
        <v>0</v>
      </c>
      <c r="BI172" s="178">
        <f>IF(N172="nulová",J172,0)</f>
        <v>0</v>
      </c>
      <c r="BJ172" s="23" t="s">
        <v>24</v>
      </c>
      <c r="BK172" s="178">
        <f>ROUND(I172*H172,2)</f>
        <v>5096.6899999999996</v>
      </c>
      <c r="BL172" s="23" t="s">
        <v>133</v>
      </c>
      <c r="BM172" s="23" t="s">
        <v>277</v>
      </c>
    </row>
    <row r="173" spans="2:65" s="11" customFormat="1" x14ac:dyDescent="0.3">
      <c r="B173" s="179"/>
      <c r="D173" s="180" t="s">
        <v>135</v>
      </c>
      <c r="E173" s="181" t="s">
        <v>5</v>
      </c>
      <c r="F173" s="182" t="s">
        <v>265</v>
      </c>
      <c r="H173" s="181" t="s">
        <v>5</v>
      </c>
      <c r="I173" s="183"/>
      <c r="L173" s="179"/>
      <c r="M173" s="184"/>
      <c r="N173" s="185"/>
      <c r="O173" s="185"/>
      <c r="P173" s="185"/>
      <c r="Q173" s="185"/>
      <c r="R173" s="185"/>
      <c r="S173" s="185"/>
      <c r="T173" s="186"/>
      <c r="AT173" s="181" t="s">
        <v>135</v>
      </c>
      <c r="AU173" s="181" t="s">
        <v>84</v>
      </c>
      <c r="AV173" s="11" t="s">
        <v>24</v>
      </c>
      <c r="AW173" s="11" t="s">
        <v>39</v>
      </c>
      <c r="AX173" s="11" t="s">
        <v>76</v>
      </c>
      <c r="AY173" s="181" t="s">
        <v>126</v>
      </c>
    </row>
    <row r="174" spans="2:65" s="12" customFormat="1" x14ac:dyDescent="0.3">
      <c r="B174" s="187"/>
      <c r="D174" s="180" t="s">
        <v>135</v>
      </c>
      <c r="E174" s="196" t="s">
        <v>5</v>
      </c>
      <c r="F174" s="197" t="s">
        <v>141</v>
      </c>
      <c r="H174" s="198">
        <v>12.75</v>
      </c>
      <c r="I174" s="192"/>
      <c r="L174" s="187"/>
      <c r="M174" s="193"/>
      <c r="N174" s="194"/>
      <c r="O174" s="194"/>
      <c r="P174" s="194"/>
      <c r="Q174" s="194"/>
      <c r="R174" s="194"/>
      <c r="S174" s="194"/>
      <c r="T174" s="195"/>
      <c r="AT174" s="196" t="s">
        <v>135</v>
      </c>
      <c r="AU174" s="196" t="s">
        <v>84</v>
      </c>
      <c r="AV174" s="12" t="s">
        <v>84</v>
      </c>
      <c r="AW174" s="12" t="s">
        <v>39</v>
      </c>
      <c r="AX174" s="12" t="s">
        <v>24</v>
      </c>
      <c r="AY174" s="196" t="s">
        <v>126</v>
      </c>
    </row>
    <row r="175" spans="2:65" s="10" customFormat="1" ht="29.85" customHeight="1" x14ac:dyDescent="0.3">
      <c r="B175" s="152"/>
      <c r="D175" s="163" t="s">
        <v>75</v>
      </c>
      <c r="E175" s="164" t="s">
        <v>164</v>
      </c>
      <c r="F175" s="164" t="s">
        <v>278</v>
      </c>
      <c r="I175" s="155"/>
      <c r="J175" s="165">
        <f>BK175</f>
        <v>22373.81</v>
      </c>
      <c r="L175" s="152"/>
      <c r="M175" s="157"/>
      <c r="N175" s="158"/>
      <c r="O175" s="158"/>
      <c r="P175" s="159">
        <f>SUM(P176:P219)</f>
        <v>0</v>
      </c>
      <c r="Q175" s="158"/>
      <c r="R175" s="159">
        <f>SUM(R176:R219)</f>
        <v>0.10646399999999999</v>
      </c>
      <c r="S175" s="158"/>
      <c r="T175" s="160">
        <f>SUM(T176:T219)</f>
        <v>0</v>
      </c>
      <c r="AR175" s="153" t="s">
        <v>24</v>
      </c>
      <c r="AT175" s="161" t="s">
        <v>75</v>
      </c>
      <c r="AU175" s="161" t="s">
        <v>24</v>
      </c>
      <c r="AY175" s="153" t="s">
        <v>126</v>
      </c>
      <c r="BK175" s="162">
        <f>SUM(BK176:BK219)</f>
        <v>22373.81</v>
      </c>
    </row>
    <row r="176" spans="2:65" s="1" customFormat="1" ht="22.5" customHeight="1" x14ac:dyDescent="0.3">
      <c r="B176" s="166"/>
      <c r="C176" s="167" t="s">
        <v>279</v>
      </c>
      <c r="D176" s="167" t="s">
        <v>128</v>
      </c>
      <c r="E176" s="168" t="s">
        <v>280</v>
      </c>
      <c r="F176" s="169" t="s">
        <v>281</v>
      </c>
      <c r="G176" s="170" t="s">
        <v>152</v>
      </c>
      <c r="H176" s="171">
        <v>22</v>
      </c>
      <c r="I176" s="172">
        <v>24.49</v>
      </c>
      <c r="J176" s="173">
        <f>ROUND(I176*H176,2)</f>
        <v>538.78</v>
      </c>
      <c r="K176" s="169" t="s">
        <v>132</v>
      </c>
      <c r="L176" s="40"/>
      <c r="M176" s="174" t="s">
        <v>5</v>
      </c>
      <c r="N176" s="175" t="s">
        <v>47</v>
      </c>
      <c r="O176" s="41"/>
      <c r="P176" s="176">
        <f>O176*H176</f>
        <v>0</v>
      </c>
      <c r="Q176" s="176">
        <v>0</v>
      </c>
      <c r="R176" s="176">
        <f>Q176*H176</f>
        <v>0</v>
      </c>
      <c r="S176" s="176">
        <v>0</v>
      </c>
      <c r="T176" s="177">
        <f>S176*H176</f>
        <v>0</v>
      </c>
      <c r="AR176" s="23" t="s">
        <v>133</v>
      </c>
      <c r="AT176" s="23" t="s">
        <v>128</v>
      </c>
      <c r="AU176" s="23" t="s">
        <v>84</v>
      </c>
      <c r="AY176" s="23" t="s">
        <v>126</v>
      </c>
      <c r="BE176" s="178">
        <f>IF(N176="základní",J176,0)</f>
        <v>538.78</v>
      </c>
      <c r="BF176" s="178">
        <f>IF(N176="snížená",J176,0)</f>
        <v>0</v>
      </c>
      <c r="BG176" s="178">
        <f>IF(N176="zákl. přenesená",J176,0)</f>
        <v>0</v>
      </c>
      <c r="BH176" s="178">
        <f>IF(N176="sníž. přenesená",J176,0)</f>
        <v>0</v>
      </c>
      <c r="BI176" s="178">
        <f>IF(N176="nulová",J176,0)</f>
        <v>0</v>
      </c>
      <c r="BJ176" s="23" t="s">
        <v>24</v>
      </c>
      <c r="BK176" s="178">
        <f>ROUND(I176*H176,2)</f>
        <v>538.78</v>
      </c>
      <c r="BL176" s="23" t="s">
        <v>133</v>
      </c>
      <c r="BM176" s="23" t="s">
        <v>282</v>
      </c>
    </row>
    <row r="177" spans="2:65" s="11" customFormat="1" x14ac:dyDescent="0.3">
      <c r="B177" s="179"/>
      <c r="D177" s="180" t="s">
        <v>135</v>
      </c>
      <c r="E177" s="181" t="s">
        <v>5</v>
      </c>
      <c r="F177" s="182" t="s">
        <v>283</v>
      </c>
      <c r="H177" s="181" t="s">
        <v>5</v>
      </c>
      <c r="I177" s="183"/>
      <c r="L177" s="179"/>
      <c r="M177" s="184"/>
      <c r="N177" s="185"/>
      <c r="O177" s="185"/>
      <c r="P177" s="185"/>
      <c r="Q177" s="185"/>
      <c r="R177" s="185"/>
      <c r="S177" s="185"/>
      <c r="T177" s="186"/>
      <c r="AT177" s="181" t="s">
        <v>135</v>
      </c>
      <c r="AU177" s="181" t="s">
        <v>84</v>
      </c>
      <c r="AV177" s="11" t="s">
        <v>24</v>
      </c>
      <c r="AW177" s="11" t="s">
        <v>39</v>
      </c>
      <c r="AX177" s="11" t="s">
        <v>76</v>
      </c>
      <c r="AY177" s="181" t="s">
        <v>126</v>
      </c>
    </row>
    <row r="178" spans="2:65" s="12" customFormat="1" x14ac:dyDescent="0.3">
      <c r="B178" s="187"/>
      <c r="D178" s="180" t="s">
        <v>135</v>
      </c>
      <c r="E178" s="196" t="s">
        <v>5</v>
      </c>
      <c r="F178" s="197" t="s">
        <v>284</v>
      </c>
      <c r="H178" s="198">
        <v>21.85</v>
      </c>
      <c r="I178" s="192"/>
      <c r="L178" s="187"/>
      <c r="M178" s="193"/>
      <c r="N178" s="194"/>
      <c r="O178" s="194"/>
      <c r="P178" s="194"/>
      <c r="Q178" s="194"/>
      <c r="R178" s="194"/>
      <c r="S178" s="194"/>
      <c r="T178" s="195"/>
      <c r="AT178" s="196" t="s">
        <v>135</v>
      </c>
      <c r="AU178" s="196" t="s">
        <v>84</v>
      </c>
      <c r="AV178" s="12" t="s">
        <v>84</v>
      </c>
      <c r="AW178" s="12" t="s">
        <v>39</v>
      </c>
      <c r="AX178" s="12" t="s">
        <v>76</v>
      </c>
      <c r="AY178" s="196" t="s">
        <v>126</v>
      </c>
    </row>
    <row r="179" spans="2:65" s="13" customFormat="1" x14ac:dyDescent="0.3">
      <c r="B179" s="199"/>
      <c r="D179" s="180" t="s">
        <v>135</v>
      </c>
      <c r="E179" s="200" t="s">
        <v>5</v>
      </c>
      <c r="F179" s="201" t="s">
        <v>170</v>
      </c>
      <c r="H179" s="202">
        <v>21.85</v>
      </c>
      <c r="I179" s="203"/>
      <c r="L179" s="199"/>
      <c r="M179" s="204"/>
      <c r="N179" s="205"/>
      <c r="O179" s="205"/>
      <c r="P179" s="205"/>
      <c r="Q179" s="205"/>
      <c r="R179" s="205"/>
      <c r="S179" s="205"/>
      <c r="T179" s="206"/>
      <c r="AT179" s="200" t="s">
        <v>135</v>
      </c>
      <c r="AU179" s="200" t="s">
        <v>84</v>
      </c>
      <c r="AV179" s="13" t="s">
        <v>133</v>
      </c>
      <c r="AW179" s="13" t="s">
        <v>39</v>
      </c>
      <c r="AX179" s="13" t="s">
        <v>76</v>
      </c>
      <c r="AY179" s="200" t="s">
        <v>126</v>
      </c>
    </row>
    <row r="180" spans="2:65" s="12" customFormat="1" x14ac:dyDescent="0.3">
      <c r="B180" s="187"/>
      <c r="D180" s="188" t="s">
        <v>135</v>
      </c>
      <c r="E180" s="189" t="s">
        <v>5</v>
      </c>
      <c r="F180" s="190" t="s">
        <v>240</v>
      </c>
      <c r="H180" s="191">
        <v>22</v>
      </c>
      <c r="I180" s="192"/>
      <c r="L180" s="187"/>
      <c r="M180" s="193"/>
      <c r="N180" s="194"/>
      <c r="O180" s="194"/>
      <c r="P180" s="194"/>
      <c r="Q180" s="194"/>
      <c r="R180" s="194"/>
      <c r="S180" s="194"/>
      <c r="T180" s="195"/>
      <c r="AT180" s="196" t="s">
        <v>135</v>
      </c>
      <c r="AU180" s="196" t="s">
        <v>84</v>
      </c>
      <c r="AV180" s="12" t="s">
        <v>84</v>
      </c>
      <c r="AW180" s="12" t="s">
        <v>39</v>
      </c>
      <c r="AX180" s="12" t="s">
        <v>24</v>
      </c>
      <c r="AY180" s="196" t="s">
        <v>126</v>
      </c>
    </row>
    <row r="181" spans="2:65" s="1" customFormat="1" ht="31.5" customHeight="1" x14ac:dyDescent="0.3">
      <c r="B181" s="166"/>
      <c r="C181" s="207" t="s">
        <v>285</v>
      </c>
      <c r="D181" s="207" t="s">
        <v>229</v>
      </c>
      <c r="E181" s="218" t="s">
        <v>286</v>
      </c>
      <c r="F181" s="219" t="s">
        <v>287</v>
      </c>
      <c r="G181" s="210" t="s">
        <v>152</v>
      </c>
      <c r="H181" s="211">
        <v>22</v>
      </c>
      <c r="I181" s="212">
        <v>134.22999999999999</v>
      </c>
      <c r="J181" s="213">
        <f>ROUND(I181*H181,2)</f>
        <v>2953.06</v>
      </c>
      <c r="K181" s="219" t="s">
        <v>196</v>
      </c>
      <c r="L181" s="215"/>
      <c r="M181" s="216" t="s">
        <v>5</v>
      </c>
      <c r="N181" s="217" t="s">
        <v>47</v>
      </c>
      <c r="O181" s="41"/>
      <c r="P181" s="176">
        <f>O181*H181</f>
        <v>0</v>
      </c>
      <c r="Q181" s="176">
        <v>4.2999999999999999E-4</v>
      </c>
      <c r="R181" s="176">
        <f>Q181*H181</f>
        <v>9.4599999999999997E-3</v>
      </c>
      <c r="S181" s="176">
        <v>0</v>
      </c>
      <c r="T181" s="177">
        <f>S181*H181</f>
        <v>0</v>
      </c>
      <c r="AR181" s="23" t="s">
        <v>164</v>
      </c>
      <c r="AT181" s="23" t="s">
        <v>229</v>
      </c>
      <c r="AU181" s="23" t="s">
        <v>84</v>
      </c>
      <c r="AY181" s="23" t="s">
        <v>126</v>
      </c>
      <c r="BE181" s="178">
        <f>IF(N181="základní",J181,0)</f>
        <v>2953.06</v>
      </c>
      <c r="BF181" s="178">
        <f>IF(N181="snížená",J181,0)</f>
        <v>0</v>
      </c>
      <c r="BG181" s="178">
        <f>IF(N181="zákl. přenesená",J181,0)</f>
        <v>0</v>
      </c>
      <c r="BH181" s="178">
        <f>IF(N181="sníž. přenesená",J181,0)</f>
        <v>0</v>
      </c>
      <c r="BI181" s="178">
        <f>IF(N181="nulová",J181,0)</f>
        <v>0</v>
      </c>
      <c r="BJ181" s="23" t="s">
        <v>24</v>
      </c>
      <c r="BK181" s="178">
        <f>ROUND(I181*H181,2)</f>
        <v>2953.06</v>
      </c>
      <c r="BL181" s="23" t="s">
        <v>133</v>
      </c>
      <c r="BM181" s="23" t="s">
        <v>288</v>
      </c>
    </row>
    <row r="182" spans="2:65" s="1" customFormat="1" ht="31.5" customHeight="1" x14ac:dyDescent="0.3">
      <c r="B182" s="166"/>
      <c r="C182" s="167" t="s">
        <v>289</v>
      </c>
      <c r="D182" s="167" t="s">
        <v>128</v>
      </c>
      <c r="E182" s="168" t="s">
        <v>290</v>
      </c>
      <c r="F182" s="169" t="s">
        <v>291</v>
      </c>
      <c r="G182" s="170" t="s">
        <v>292</v>
      </c>
      <c r="H182" s="171">
        <v>3</v>
      </c>
      <c r="I182" s="172">
        <v>67.599999999999994</v>
      </c>
      <c r="J182" s="173">
        <f>ROUND(I182*H182,2)</f>
        <v>202.8</v>
      </c>
      <c r="K182" s="169" t="s">
        <v>132</v>
      </c>
      <c r="L182" s="40"/>
      <c r="M182" s="174" t="s">
        <v>5</v>
      </c>
      <c r="N182" s="175" t="s">
        <v>47</v>
      </c>
      <c r="O182" s="41"/>
      <c r="P182" s="176">
        <f>O182*H182</f>
        <v>0</v>
      </c>
      <c r="Q182" s="176">
        <v>0</v>
      </c>
      <c r="R182" s="176">
        <f>Q182*H182</f>
        <v>0</v>
      </c>
      <c r="S182" s="176">
        <v>0</v>
      </c>
      <c r="T182" s="177">
        <f>S182*H182</f>
        <v>0</v>
      </c>
      <c r="AR182" s="23" t="s">
        <v>133</v>
      </c>
      <c r="AT182" s="23" t="s">
        <v>128</v>
      </c>
      <c r="AU182" s="23" t="s">
        <v>84</v>
      </c>
      <c r="AY182" s="23" t="s">
        <v>126</v>
      </c>
      <c r="BE182" s="178">
        <f>IF(N182="základní",J182,0)</f>
        <v>202.8</v>
      </c>
      <c r="BF182" s="178">
        <f>IF(N182="snížená",J182,0)</f>
        <v>0</v>
      </c>
      <c r="BG182" s="178">
        <f>IF(N182="zákl. přenesená",J182,0)</f>
        <v>0</v>
      </c>
      <c r="BH182" s="178">
        <f>IF(N182="sníž. přenesená",J182,0)</f>
        <v>0</v>
      </c>
      <c r="BI182" s="178">
        <f>IF(N182="nulová",J182,0)</f>
        <v>0</v>
      </c>
      <c r="BJ182" s="23" t="s">
        <v>24</v>
      </c>
      <c r="BK182" s="178">
        <f>ROUND(I182*H182,2)</f>
        <v>202.8</v>
      </c>
      <c r="BL182" s="23" t="s">
        <v>133</v>
      </c>
      <c r="BM182" s="23" t="s">
        <v>293</v>
      </c>
    </row>
    <row r="183" spans="2:65" s="11" customFormat="1" x14ac:dyDescent="0.3">
      <c r="B183" s="179"/>
      <c r="D183" s="180" t="s">
        <v>135</v>
      </c>
      <c r="E183" s="181" t="s">
        <v>5</v>
      </c>
      <c r="F183" s="182" t="s">
        <v>283</v>
      </c>
      <c r="H183" s="181" t="s">
        <v>5</v>
      </c>
      <c r="I183" s="183"/>
      <c r="L183" s="179"/>
      <c r="M183" s="184"/>
      <c r="N183" s="185"/>
      <c r="O183" s="185"/>
      <c r="P183" s="185"/>
      <c r="Q183" s="185"/>
      <c r="R183" s="185"/>
      <c r="S183" s="185"/>
      <c r="T183" s="186"/>
      <c r="AT183" s="181" t="s">
        <v>135</v>
      </c>
      <c r="AU183" s="181" t="s">
        <v>84</v>
      </c>
      <c r="AV183" s="11" t="s">
        <v>24</v>
      </c>
      <c r="AW183" s="11" t="s">
        <v>39</v>
      </c>
      <c r="AX183" s="11" t="s">
        <v>76</v>
      </c>
      <c r="AY183" s="181" t="s">
        <v>126</v>
      </c>
    </row>
    <row r="184" spans="2:65" s="12" customFormat="1" x14ac:dyDescent="0.3">
      <c r="B184" s="187"/>
      <c r="D184" s="188" t="s">
        <v>135</v>
      </c>
      <c r="E184" s="189" t="s">
        <v>5</v>
      </c>
      <c r="F184" s="190" t="s">
        <v>142</v>
      </c>
      <c r="H184" s="191">
        <v>3</v>
      </c>
      <c r="I184" s="192"/>
      <c r="L184" s="187"/>
      <c r="M184" s="193"/>
      <c r="N184" s="194"/>
      <c r="O184" s="194"/>
      <c r="P184" s="194"/>
      <c r="Q184" s="194"/>
      <c r="R184" s="194"/>
      <c r="S184" s="194"/>
      <c r="T184" s="195"/>
      <c r="AT184" s="196" t="s">
        <v>135</v>
      </c>
      <c r="AU184" s="196" t="s">
        <v>84</v>
      </c>
      <c r="AV184" s="12" t="s">
        <v>84</v>
      </c>
      <c r="AW184" s="12" t="s">
        <v>39</v>
      </c>
      <c r="AX184" s="12" t="s">
        <v>24</v>
      </c>
      <c r="AY184" s="196" t="s">
        <v>126</v>
      </c>
    </row>
    <row r="185" spans="2:65" s="1" customFormat="1" ht="22.5" customHeight="1" x14ac:dyDescent="0.3">
      <c r="B185" s="166"/>
      <c r="C185" s="207" t="s">
        <v>294</v>
      </c>
      <c r="D185" s="207" t="s">
        <v>229</v>
      </c>
      <c r="E185" s="218" t="s">
        <v>295</v>
      </c>
      <c r="F185" s="219" t="s">
        <v>296</v>
      </c>
      <c r="G185" s="210" t="s">
        <v>292</v>
      </c>
      <c r="H185" s="211">
        <v>3</v>
      </c>
      <c r="I185" s="212">
        <v>330.18</v>
      </c>
      <c r="J185" s="213">
        <f>ROUND(I185*H185,2)</f>
        <v>990.54</v>
      </c>
      <c r="K185" s="219" t="s">
        <v>132</v>
      </c>
      <c r="L185" s="215"/>
      <c r="M185" s="216" t="s">
        <v>5</v>
      </c>
      <c r="N185" s="217" t="s">
        <v>47</v>
      </c>
      <c r="O185" s="41"/>
      <c r="P185" s="176">
        <f>O185*H185</f>
        <v>0</v>
      </c>
      <c r="Q185" s="176">
        <v>3.1799999999999998E-4</v>
      </c>
      <c r="R185" s="176">
        <f>Q185*H185</f>
        <v>9.5399999999999999E-4</v>
      </c>
      <c r="S185" s="176">
        <v>0</v>
      </c>
      <c r="T185" s="177">
        <f>S185*H185</f>
        <v>0</v>
      </c>
      <c r="AR185" s="23" t="s">
        <v>164</v>
      </c>
      <c r="AT185" s="23" t="s">
        <v>229</v>
      </c>
      <c r="AU185" s="23" t="s">
        <v>84</v>
      </c>
      <c r="AY185" s="23" t="s">
        <v>126</v>
      </c>
      <c r="BE185" s="178">
        <f>IF(N185="základní",J185,0)</f>
        <v>990.54</v>
      </c>
      <c r="BF185" s="178">
        <f>IF(N185="snížená",J185,0)</f>
        <v>0</v>
      </c>
      <c r="BG185" s="178">
        <f>IF(N185="zákl. přenesená",J185,0)</f>
        <v>0</v>
      </c>
      <c r="BH185" s="178">
        <f>IF(N185="sníž. přenesená",J185,0)</f>
        <v>0</v>
      </c>
      <c r="BI185" s="178">
        <f>IF(N185="nulová",J185,0)</f>
        <v>0</v>
      </c>
      <c r="BJ185" s="23" t="s">
        <v>24</v>
      </c>
      <c r="BK185" s="178">
        <f>ROUND(I185*H185,2)</f>
        <v>990.54</v>
      </c>
      <c r="BL185" s="23" t="s">
        <v>133</v>
      </c>
      <c r="BM185" s="23" t="s">
        <v>297</v>
      </c>
    </row>
    <row r="186" spans="2:65" s="1" customFormat="1" ht="22.5" customHeight="1" x14ac:dyDescent="0.3">
      <c r="B186" s="166"/>
      <c r="C186" s="167" t="s">
        <v>298</v>
      </c>
      <c r="D186" s="167" t="s">
        <v>128</v>
      </c>
      <c r="E186" s="168" t="s">
        <v>299</v>
      </c>
      <c r="F186" s="169" t="s">
        <v>300</v>
      </c>
      <c r="G186" s="170" t="s">
        <v>292</v>
      </c>
      <c r="H186" s="171">
        <v>1</v>
      </c>
      <c r="I186" s="172">
        <v>162.63999999999999</v>
      </c>
      <c r="J186" s="173">
        <f>ROUND(I186*H186,2)</f>
        <v>162.63999999999999</v>
      </c>
      <c r="K186" s="169" t="s">
        <v>132</v>
      </c>
      <c r="L186" s="40"/>
      <c r="M186" s="174" t="s">
        <v>5</v>
      </c>
      <c r="N186" s="175" t="s">
        <v>47</v>
      </c>
      <c r="O186" s="41"/>
      <c r="P186" s="176">
        <f>O186*H186</f>
        <v>0</v>
      </c>
      <c r="Q186" s="176">
        <v>2.0000000000000002E-5</v>
      </c>
      <c r="R186" s="176">
        <f>Q186*H186</f>
        <v>2.0000000000000002E-5</v>
      </c>
      <c r="S186" s="176">
        <v>0</v>
      </c>
      <c r="T186" s="177">
        <f>S186*H186</f>
        <v>0</v>
      </c>
      <c r="AR186" s="23" t="s">
        <v>133</v>
      </c>
      <c r="AT186" s="23" t="s">
        <v>128</v>
      </c>
      <c r="AU186" s="23" t="s">
        <v>84</v>
      </c>
      <c r="AY186" s="23" t="s">
        <v>126</v>
      </c>
      <c r="BE186" s="178">
        <f>IF(N186="základní",J186,0)</f>
        <v>162.63999999999999</v>
      </c>
      <c r="BF186" s="178">
        <f>IF(N186="snížená",J186,0)</f>
        <v>0</v>
      </c>
      <c r="BG186" s="178">
        <f>IF(N186="zákl. přenesená",J186,0)</f>
        <v>0</v>
      </c>
      <c r="BH186" s="178">
        <f>IF(N186="sníž. přenesená",J186,0)</f>
        <v>0</v>
      </c>
      <c r="BI186" s="178">
        <f>IF(N186="nulová",J186,0)</f>
        <v>0</v>
      </c>
      <c r="BJ186" s="23" t="s">
        <v>24</v>
      </c>
      <c r="BK186" s="178">
        <f>ROUND(I186*H186,2)</f>
        <v>162.63999999999999</v>
      </c>
      <c r="BL186" s="23" t="s">
        <v>133</v>
      </c>
      <c r="BM186" s="23" t="s">
        <v>301</v>
      </c>
    </row>
    <row r="187" spans="2:65" s="11" customFormat="1" x14ac:dyDescent="0.3">
      <c r="B187" s="179"/>
      <c r="D187" s="180" t="s">
        <v>135</v>
      </c>
      <c r="E187" s="181" t="s">
        <v>5</v>
      </c>
      <c r="F187" s="182" t="s">
        <v>283</v>
      </c>
      <c r="H187" s="181" t="s">
        <v>5</v>
      </c>
      <c r="I187" s="183"/>
      <c r="L187" s="179"/>
      <c r="M187" s="184"/>
      <c r="N187" s="185"/>
      <c r="O187" s="185"/>
      <c r="P187" s="185"/>
      <c r="Q187" s="185"/>
      <c r="R187" s="185"/>
      <c r="S187" s="185"/>
      <c r="T187" s="186"/>
      <c r="AT187" s="181" t="s">
        <v>135</v>
      </c>
      <c r="AU187" s="181" t="s">
        <v>84</v>
      </c>
      <c r="AV187" s="11" t="s">
        <v>24</v>
      </c>
      <c r="AW187" s="11" t="s">
        <v>39</v>
      </c>
      <c r="AX187" s="11" t="s">
        <v>76</v>
      </c>
      <c r="AY187" s="181" t="s">
        <v>126</v>
      </c>
    </row>
    <row r="188" spans="2:65" s="12" customFormat="1" x14ac:dyDescent="0.3">
      <c r="B188" s="187"/>
      <c r="D188" s="188" t="s">
        <v>135</v>
      </c>
      <c r="E188" s="189" t="s">
        <v>5</v>
      </c>
      <c r="F188" s="190" t="s">
        <v>24</v>
      </c>
      <c r="H188" s="191">
        <v>1</v>
      </c>
      <c r="I188" s="192"/>
      <c r="L188" s="187"/>
      <c r="M188" s="193"/>
      <c r="N188" s="194"/>
      <c r="O188" s="194"/>
      <c r="P188" s="194"/>
      <c r="Q188" s="194"/>
      <c r="R188" s="194"/>
      <c r="S188" s="194"/>
      <c r="T188" s="195"/>
      <c r="AT188" s="196" t="s">
        <v>135</v>
      </c>
      <c r="AU188" s="196" t="s">
        <v>84</v>
      </c>
      <c r="AV188" s="12" t="s">
        <v>84</v>
      </c>
      <c r="AW188" s="12" t="s">
        <v>39</v>
      </c>
      <c r="AX188" s="12" t="s">
        <v>24</v>
      </c>
      <c r="AY188" s="196" t="s">
        <v>126</v>
      </c>
    </row>
    <row r="189" spans="2:65" s="1" customFormat="1" ht="30.75" customHeight="1" x14ac:dyDescent="0.3">
      <c r="B189" s="166"/>
      <c r="C189" s="207" t="s">
        <v>302</v>
      </c>
      <c r="D189" s="207" t="s">
        <v>229</v>
      </c>
      <c r="E189" s="218" t="s">
        <v>303</v>
      </c>
      <c r="F189" s="219" t="s">
        <v>304</v>
      </c>
      <c r="G189" s="210" t="s">
        <v>305</v>
      </c>
      <c r="H189" s="211">
        <v>1</v>
      </c>
      <c r="I189" s="212">
        <v>3546.74</v>
      </c>
      <c r="J189" s="213">
        <f>ROUND(I189*H189,2)</f>
        <v>3546.74</v>
      </c>
      <c r="K189" s="219" t="s">
        <v>196</v>
      </c>
      <c r="L189" s="215"/>
      <c r="M189" s="216" t="s">
        <v>5</v>
      </c>
      <c r="N189" s="217" t="s">
        <v>47</v>
      </c>
      <c r="O189" s="41"/>
      <c r="P189" s="176">
        <f>O189*H189</f>
        <v>0</v>
      </c>
      <c r="Q189" s="176">
        <v>3.5000000000000001E-3</v>
      </c>
      <c r="R189" s="176">
        <f>Q189*H189</f>
        <v>3.5000000000000001E-3</v>
      </c>
      <c r="S189" s="176">
        <v>0</v>
      </c>
      <c r="T189" s="177">
        <f>S189*H189</f>
        <v>0</v>
      </c>
      <c r="AR189" s="23" t="s">
        <v>164</v>
      </c>
      <c r="AT189" s="23" t="s">
        <v>229</v>
      </c>
      <c r="AU189" s="23" t="s">
        <v>84</v>
      </c>
      <c r="AY189" s="23" t="s">
        <v>126</v>
      </c>
      <c r="BE189" s="178">
        <f>IF(N189="základní",J189,0)</f>
        <v>3546.74</v>
      </c>
      <c r="BF189" s="178">
        <f>IF(N189="snížená",J189,0)</f>
        <v>0</v>
      </c>
      <c r="BG189" s="178">
        <f>IF(N189="zákl. přenesená",J189,0)</f>
        <v>0</v>
      </c>
      <c r="BH189" s="178">
        <f>IF(N189="sníž. přenesená",J189,0)</f>
        <v>0</v>
      </c>
      <c r="BI189" s="178">
        <f>IF(N189="nulová",J189,0)</f>
        <v>0</v>
      </c>
      <c r="BJ189" s="23" t="s">
        <v>24</v>
      </c>
      <c r="BK189" s="178">
        <f>ROUND(I189*H189,2)</f>
        <v>3546.74</v>
      </c>
      <c r="BL189" s="23" t="s">
        <v>133</v>
      </c>
      <c r="BM189" s="23" t="s">
        <v>306</v>
      </c>
    </row>
    <row r="190" spans="2:65" s="12" customFormat="1" x14ac:dyDescent="0.3">
      <c r="B190" s="187"/>
      <c r="D190" s="188" t="s">
        <v>135</v>
      </c>
      <c r="E190" s="189" t="s">
        <v>5</v>
      </c>
      <c r="F190" s="190" t="s">
        <v>24</v>
      </c>
      <c r="H190" s="191">
        <v>1</v>
      </c>
      <c r="I190" s="192"/>
      <c r="L190" s="187"/>
      <c r="M190" s="193"/>
      <c r="N190" s="194"/>
      <c r="O190" s="194"/>
      <c r="P190" s="194"/>
      <c r="Q190" s="194"/>
      <c r="R190" s="194"/>
      <c r="S190" s="194"/>
      <c r="T190" s="195"/>
      <c r="AT190" s="196" t="s">
        <v>135</v>
      </c>
      <c r="AU190" s="196" t="s">
        <v>84</v>
      </c>
      <c r="AV190" s="12" t="s">
        <v>84</v>
      </c>
      <c r="AW190" s="12" t="s">
        <v>39</v>
      </c>
      <c r="AX190" s="12" t="s">
        <v>24</v>
      </c>
      <c r="AY190" s="196" t="s">
        <v>126</v>
      </c>
    </row>
    <row r="191" spans="2:65" s="1" customFormat="1" ht="22.5" customHeight="1" x14ac:dyDescent="0.3">
      <c r="B191" s="166"/>
      <c r="C191" s="207" t="s">
        <v>307</v>
      </c>
      <c r="D191" s="207" t="s">
        <v>229</v>
      </c>
      <c r="E191" s="218" t="s">
        <v>308</v>
      </c>
      <c r="F191" s="219" t="s">
        <v>309</v>
      </c>
      <c r="G191" s="210" t="s">
        <v>305</v>
      </c>
      <c r="H191" s="211">
        <v>1</v>
      </c>
      <c r="I191" s="212">
        <v>1165.92</v>
      </c>
      <c r="J191" s="213">
        <f>ROUND(I191*H191,2)</f>
        <v>1165.92</v>
      </c>
      <c r="K191" s="219" t="s">
        <v>196</v>
      </c>
      <c r="L191" s="215"/>
      <c r="M191" s="216" t="s">
        <v>5</v>
      </c>
      <c r="N191" s="217" t="s">
        <v>47</v>
      </c>
      <c r="O191" s="41"/>
      <c r="P191" s="176">
        <f>O191*H191</f>
        <v>0</v>
      </c>
      <c r="Q191" s="176">
        <v>7.3000000000000001E-3</v>
      </c>
      <c r="R191" s="176">
        <f>Q191*H191</f>
        <v>7.3000000000000001E-3</v>
      </c>
      <c r="S191" s="176">
        <v>0</v>
      </c>
      <c r="T191" s="177">
        <f>S191*H191</f>
        <v>0</v>
      </c>
      <c r="AR191" s="23" t="s">
        <v>164</v>
      </c>
      <c r="AT191" s="23" t="s">
        <v>229</v>
      </c>
      <c r="AU191" s="23" t="s">
        <v>84</v>
      </c>
      <c r="AY191" s="23" t="s">
        <v>126</v>
      </c>
      <c r="BE191" s="178">
        <f>IF(N191="základní",J191,0)</f>
        <v>1165.92</v>
      </c>
      <c r="BF191" s="178">
        <f>IF(N191="snížená",J191,0)</f>
        <v>0</v>
      </c>
      <c r="BG191" s="178">
        <f>IF(N191="zákl. přenesená",J191,0)</f>
        <v>0</v>
      </c>
      <c r="BH191" s="178">
        <f>IF(N191="sníž. přenesená",J191,0)</f>
        <v>0</v>
      </c>
      <c r="BI191" s="178">
        <f>IF(N191="nulová",J191,0)</f>
        <v>0</v>
      </c>
      <c r="BJ191" s="23" t="s">
        <v>24</v>
      </c>
      <c r="BK191" s="178">
        <f>ROUND(I191*H191,2)</f>
        <v>1165.92</v>
      </c>
      <c r="BL191" s="23" t="s">
        <v>133</v>
      </c>
      <c r="BM191" s="23" t="s">
        <v>310</v>
      </c>
    </row>
    <row r="192" spans="2:65" s="1" customFormat="1" ht="22.5" customHeight="1" x14ac:dyDescent="0.3">
      <c r="B192" s="166"/>
      <c r="C192" s="167" t="s">
        <v>311</v>
      </c>
      <c r="D192" s="167" t="s">
        <v>128</v>
      </c>
      <c r="E192" s="168" t="s">
        <v>312</v>
      </c>
      <c r="F192" s="169" t="s">
        <v>313</v>
      </c>
      <c r="G192" s="170" t="s">
        <v>292</v>
      </c>
      <c r="H192" s="171">
        <v>1</v>
      </c>
      <c r="I192" s="172">
        <v>2867.76</v>
      </c>
      <c r="J192" s="173">
        <f>ROUND(I192*H192,2)</f>
        <v>2867.76</v>
      </c>
      <c r="K192" s="169" t="s">
        <v>132</v>
      </c>
      <c r="L192" s="40"/>
      <c r="M192" s="174" t="s">
        <v>5</v>
      </c>
      <c r="N192" s="175" t="s">
        <v>47</v>
      </c>
      <c r="O192" s="41"/>
      <c r="P192" s="176">
        <f>O192*H192</f>
        <v>0</v>
      </c>
      <c r="Q192" s="176">
        <v>0</v>
      </c>
      <c r="R192" s="176">
        <f>Q192*H192</f>
        <v>0</v>
      </c>
      <c r="S192" s="176">
        <v>0</v>
      </c>
      <c r="T192" s="177">
        <f>S192*H192</f>
        <v>0</v>
      </c>
      <c r="AR192" s="23" t="s">
        <v>133</v>
      </c>
      <c r="AT192" s="23" t="s">
        <v>128</v>
      </c>
      <c r="AU192" s="23" t="s">
        <v>84</v>
      </c>
      <c r="AY192" s="23" t="s">
        <v>126</v>
      </c>
      <c r="BE192" s="178">
        <f>IF(N192="základní",J192,0)</f>
        <v>2867.76</v>
      </c>
      <c r="BF192" s="178">
        <f>IF(N192="snížená",J192,0)</f>
        <v>0</v>
      </c>
      <c r="BG192" s="178">
        <f>IF(N192="zákl. přenesená",J192,0)</f>
        <v>0</v>
      </c>
      <c r="BH192" s="178">
        <f>IF(N192="sníž. přenesená",J192,0)</f>
        <v>0</v>
      </c>
      <c r="BI192" s="178">
        <f>IF(N192="nulová",J192,0)</f>
        <v>0</v>
      </c>
      <c r="BJ192" s="23" t="s">
        <v>24</v>
      </c>
      <c r="BK192" s="178">
        <f>ROUND(I192*H192,2)</f>
        <v>2867.76</v>
      </c>
      <c r="BL192" s="23" t="s">
        <v>133</v>
      </c>
      <c r="BM192" s="23" t="s">
        <v>314</v>
      </c>
    </row>
    <row r="193" spans="2:65" s="11" customFormat="1" x14ac:dyDescent="0.3">
      <c r="B193" s="179"/>
      <c r="D193" s="180" t="s">
        <v>135</v>
      </c>
      <c r="E193" s="181" t="s">
        <v>5</v>
      </c>
      <c r="F193" s="182" t="s">
        <v>283</v>
      </c>
      <c r="H193" s="181" t="s">
        <v>5</v>
      </c>
      <c r="I193" s="183"/>
      <c r="L193" s="179"/>
      <c r="M193" s="184"/>
      <c r="N193" s="185"/>
      <c r="O193" s="185"/>
      <c r="P193" s="185"/>
      <c r="Q193" s="185"/>
      <c r="R193" s="185"/>
      <c r="S193" s="185"/>
      <c r="T193" s="186"/>
      <c r="AT193" s="181" t="s">
        <v>135</v>
      </c>
      <c r="AU193" s="181" t="s">
        <v>84</v>
      </c>
      <c r="AV193" s="11" t="s">
        <v>24</v>
      </c>
      <c r="AW193" s="11" t="s">
        <v>39</v>
      </c>
      <c r="AX193" s="11" t="s">
        <v>76</v>
      </c>
      <c r="AY193" s="181" t="s">
        <v>126</v>
      </c>
    </row>
    <row r="194" spans="2:65" s="12" customFormat="1" x14ac:dyDescent="0.3">
      <c r="B194" s="187"/>
      <c r="D194" s="188" t="s">
        <v>135</v>
      </c>
      <c r="E194" s="189" t="s">
        <v>5</v>
      </c>
      <c r="F194" s="190" t="s">
        <v>24</v>
      </c>
      <c r="H194" s="191">
        <v>1</v>
      </c>
      <c r="I194" s="192"/>
      <c r="L194" s="187"/>
      <c r="M194" s="193"/>
      <c r="N194" s="194"/>
      <c r="O194" s="194"/>
      <c r="P194" s="194"/>
      <c r="Q194" s="194"/>
      <c r="R194" s="194"/>
      <c r="S194" s="194"/>
      <c r="T194" s="195"/>
      <c r="AT194" s="196" t="s">
        <v>135</v>
      </c>
      <c r="AU194" s="196" t="s">
        <v>84</v>
      </c>
      <c r="AV194" s="12" t="s">
        <v>84</v>
      </c>
      <c r="AW194" s="12" t="s">
        <v>39</v>
      </c>
      <c r="AX194" s="12" t="s">
        <v>24</v>
      </c>
      <c r="AY194" s="196" t="s">
        <v>126</v>
      </c>
    </row>
    <row r="195" spans="2:65" s="1" customFormat="1" ht="32.25" customHeight="1" x14ac:dyDescent="0.3">
      <c r="B195" s="166"/>
      <c r="C195" s="207" t="s">
        <v>315</v>
      </c>
      <c r="D195" s="207" t="s">
        <v>229</v>
      </c>
      <c r="E195" s="218" t="s">
        <v>316</v>
      </c>
      <c r="F195" s="219" t="s">
        <v>317</v>
      </c>
      <c r="G195" s="210" t="s">
        <v>305</v>
      </c>
      <c r="H195" s="211">
        <v>1</v>
      </c>
      <c r="I195" s="212">
        <v>2067.31</v>
      </c>
      <c r="J195" s="213">
        <f>ROUND(I195*H195,2)</f>
        <v>2067.31</v>
      </c>
      <c r="K195" s="219" t="s">
        <v>196</v>
      </c>
      <c r="L195" s="215"/>
      <c r="M195" s="216" t="s">
        <v>5</v>
      </c>
      <c r="N195" s="217" t="s">
        <v>47</v>
      </c>
      <c r="O195" s="41"/>
      <c r="P195" s="176">
        <f>O195*H195</f>
        <v>0</v>
      </c>
      <c r="Q195" s="176">
        <v>1.5900000000000001E-3</v>
      </c>
      <c r="R195" s="176">
        <f>Q195*H195</f>
        <v>1.5900000000000001E-3</v>
      </c>
      <c r="S195" s="176">
        <v>0</v>
      </c>
      <c r="T195" s="177">
        <f>S195*H195</f>
        <v>0</v>
      </c>
      <c r="AR195" s="23" t="s">
        <v>164</v>
      </c>
      <c r="AT195" s="23" t="s">
        <v>229</v>
      </c>
      <c r="AU195" s="23" t="s">
        <v>84</v>
      </c>
      <c r="AY195" s="23" t="s">
        <v>126</v>
      </c>
      <c r="BE195" s="178">
        <f>IF(N195="základní",J195,0)</f>
        <v>2067.31</v>
      </c>
      <c r="BF195" s="178">
        <f>IF(N195="snížená",J195,0)</f>
        <v>0</v>
      </c>
      <c r="BG195" s="178">
        <f>IF(N195="zákl. přenesená",J195,0)</f>
        <v>0</v>
      </c>
      <c r="BH195" s="178">
        <f>IF(N195="sníž. přenesená",J195,0)</f>
        <v>0</v>
      </c>
      <c r="BI195" s="178">
        <f>IF(N195="nulová",J195,0)</f>
        <v>0</v>
      </c>
      <c r="BJ195" s="23" t="s">
        <v>24</v>
      </c>
      <c r="BK195" s="178">
        <f>ROUND(I195*H195,2)</f>
        <v>2067.31</v>
      </c>
      <c r="BL195" s="23" t="s">
        <v>133</v>
      </c>
      <c r="BM195" s="23" t="s">
        <v>318</v>
      </c>
    </row>
    <row r="196" spans="2:65" s="12" customFormat="1" x14ac:dyDescent="0.3">
      <c r="B196" s="187"/>
      <c r="D196" s="188" t="s">
        <v>135</v>
      </c>
      <c r="E196" s="189" t="s">
        <v>5</v>
      </c>
      <c r="F196" s="190" t="s">
        <v>24</v>
      </c>
      <c r="H196" s="191">
        <v>1</v>
      </c>
      <c r="I196" s="192"/>
      <c r="L196" s="187"/>
      <c r="M196" s="193"/>
      <c r="N196" s="194"/>
      <c r="O196" s="194"/>
      <c r="P196" s="194"/>
      <c r="Q196" s="194"/>
      <c r="R196" s="194"/>
      <c r="S196" s="194"/>
      <c r="T196" s="195"/>
      <c r="AT196" s="196" t="s">
        <v>135</v>
      </c>
      <c r="AU196" s="196" t="s">
        <v>84</v>
      </c>
      <c r="AV196" s="12" t="s">
        <v>84</v>
      </c>
      <c r="AW196" s="12" t="s">
        <v>39</v>
      </c>
      <c r="AX196" s="12" t="s">
        <v>24</v>
      </c>
      <c r="AY196" s="196" t="s">
        <v>126</v>
      </c>
    </row>
    <row r="197" spans="2:65" s="1" customFormat="1" ht="22.5" customHeight="1" x14ac:dyDescent="0.3">
      <c r="B197" s="166"/>
      <c r="C197" s="167" t="s">
        <v>319</v>
      </c>
      <c r="D197" s="167" t="s">
        <v>128</v>
      </c>
      <c r="E197" s="168" t="s">
        <v>320</v>
      </c>
      <c r="F197" s="169" t="s">
        <v>321</v>
      </c>
      <c r="G197" s="170" t="s">
        <v>152</v>
      </c>
      <c r="H197" s="171">
        <v>22</v>
      </c>
      <c r="I197" s="172">
        <v>29.39</v>
      </c>
      <c r="J197" s="173">
        <f>ROUND(I197*H197,2)</f>
        <v>646.58000000000004</v>
      </c>
      <c r="K197" s="169" t="s">
        <v>132</v>
      </c>
      <c r="L197" s="40"/>
      <c r="M197" s="174" t="s">
        <v>5</v>
      </c>
      <c r="N197" s="175" t="s">
        <v>47</v>
      </c>
      <c r="O197" s="41"/>
      <c r="P197" s="176">
        <f>O197*H197</f>
        <v>0</v>
      </c>
      <c r="Q197" s="176">
        <v>0</v>
      </c>
      <c r="R197" s="176">
        <f>Q197*H197</f>
        <v>0</v>
      </c>
      <c r="S197" s="176">
        <v>0</v>
      </c>
      <c r="T197" s="177">
        <f>S197*H197</f>
        <v>0</v>
      </c>
      <c r="AR197" s="23" t="s">
        <v>133</v>
      </c>
      <c r="AT197" s="23" t="s">
        <v>128</v>
      </c>
      <c r="AU197" s="23" t="s">
        <v>84</v>
      </c>
      <c r="AY197" s="23" t="s">
        <v>126</v>
      </c>
      <c r="BE197" s="178">
        <f>IF(N197="základní",J197,0)</f>
        <v>646.58000000000004</v>
      </c>
      <c r="BF197" s="178">
        <f>IF(N197="snížená",J197,0)</f>
        <v>0</v>
      </c>
      <c r="BG197" s="178">
        <f>IF(N197="zákl. přenesená",J197,0)</f>
        <v>0</v>
      </c>
      <c r="BH197" s="178">
        <f>IF(N197="sníž. přenesená",J197,0)</f>
        <v>0</v>
      </c>
      <c r="BI197" s="178">
        <f>IF(N197="nulová",J197,0)</f>
        <v>0</v>
      </c>
      <c r="BJ197" s="23" t="s">
        <v>24</v>
      </c>
      <c r="BK197" s="178">
        <f>ROUND(I197*H197,2)</f>
        <v>646.58000000000004</v>
      </c>
      <c r="BL197" s="23" t="s">
        <v>133</v>
      </c>
      <c r="BM197" s="23" t="s">
        <v>322</v>
      </c>
    </row>
    <row r="198" spans="2:65" s="12" customFormat="1" x14ac:dyDescent="0.3">
      <c r="B198" s="187"/>
      <c r="D198" s="188" t="s">
        <v>135</v>
      </c>
      <c r="E198" s="189" t="s">
        <v>5</v>
      </c>
      <c r="F198" s="190" t="s">
        <v>240</v>
      </c>
      <c r="H198" s="191">
        <v>22</v>
      </c>
      <c r="I198" s="192"/>
      <c r="L198" s="187"/>
      <c r="M198" s="193"/>
      <c r="N198" s="194"/>
      <c r="O198" s="194"/>
      <c r="P198" s="194"/>
      <c r="Q198" s="194"/>
      <c r="R198" s="194"/>
      <c r="S198" s="194"/>
      <c r="T198" s="195"/>
      <c r="AT198" s="196" t="s">
        <v>135</v>
      </c>
      <c r="AU198" s="196" t="s">
        <v>84</v>
      </c>
      <c r="AV198" s="12" t="s">
        <v>84</v>
      </c>
      <c r="AW198" s="12" t="s">
        <v>39</v>
      </c>
      <c r="AX198" s="12" t="s">
        <v>24</v>
      </c>
      <c r="AY198" s="196" t="s">
        <v>126</v>
      </c>
    </row>
    <row r="199" spans="2:65" s="1" customFormat="1" ht="22.5" customHeight="1" x14ac:dyDescent="0.3">
      <c r="B199" s="166"/>
      <c r="C199" s="167" t="s">
        <v>323</v>
      </c>
      <c r="D199" s="167" t="s">
        <v>128</v>
      </c>
      <c r="E199" s="168" t="s">
        <v>324</v>
      </c>
      <c r="F199" s="169" t="s">
        <v>325</v>
      </c>
      <c r="G199" s="170" t="s">
        <v>152</v>
      </c>
      <c r="H199" s="171">
        <v>22</v>
      </c>
      <c r="I199" s="172">
        <v>14.7</v>
      </c>
      <c r="J199" s="173">
        <f>ROUND(I199*H199,2)</f>
        <v>323.39999999999998</v>
      </c>
      <c r="K199" s="169" t="s">
        <v>132</v>
      </c>
      <c r="L199" s="40"/>
      <c r="M199" s="174" t="s">
        <v>5</v>
      </c>
      <c r="N199" s="175" t="s">
        <v>47</v>
      </c>
      <c r="O199" s="41"/>
      <c r="P199" s="176">
        <f>O199*H199</f>
        <v>0</v>
      </c>
      <c r="Q199" s="176">
        <v>0</v>
      </c>
      <c r="R199" s="176">
        <f>Q199*H199</f>
        <v>0</v>
      </c>
      <c r="S199" s="176">
        <v>0</v>
      </c>
      <c r="T199" s="177">
        <f>S199*H199</f>
        <v>0</v>
      </c>
      <c r="AR199" s="23" t="s">
        <v>133</v>
      </c>
      <c r="AT199" s="23" t="s">
        <v>128</v>
      </c>
      <c r="AU199" s="23" t="s">
        <v>84</v>
      </c>
      <c r="AY199" s="23" t="s">
        <v>126</v>
      </c>
      <c r="BE199" s="178">
        <f>IF(N199="základní",J199,0)</f>
        <v>323.39999999999998</v>
      </c>
      <c r="BF199" s="178">
        <f>IF(N199="snížená",J199,0)</f>
        <v>0</v>
      </c>
      <c r="BG199" s="178">
        <f>IF(N199="zákl. přenesená",J199,0)</f>
        <v>0</v>
      </c>
      <c r="BH199" s="178">
        <f>IF(N199="sníž. přenesená",J199,0)</f>
        <v>0</v>
      </c>
      <c r="BI199" s="178">
        <f>IF(N199="nulová",J199,0)</f>
        <v>0</v>
      </c>
      <c r="BJ199" s="23" t="s">
        <v>24</v>
      </c>
      <c r="BK199" s="178">
        <f>ROUND(I199*H199,2)</f>
        <v>323.39999999999998</v>
      </c>
      <c r="BL199" s="23" t="s">
        <v>133</v>
      </c>
      <c r="BM199" s="23" t="s">
        <v>326</v>
      </c>
    </row>
    <row r="200" spans="2:65" s="12" customFormat="1" x14ac:dyDescent="0.3">
      <c r="B200" s="187"/>
      <c r="D200" s="188" t="s">
        <v>135</v>
      </c>
      <c r="E200" s="189" t="s">
        <v>5</v>
      </c>
      <c r="F200" s="190" t="s">
        <v>240</v>
      </c>
      <c r="H200" s="191">
        <v>22</v>
      </c>
      <c r="I200" s="192"/>
      <c r="L200" s="187"/>
      <c r="M200" s="193"/>
      <c r="N200" s="194"/>
      <c r="O200" s="194"/>
      <c r="P200" s="194"/>
      <c r="Q200" s="194"/>
      <c r="R200" s="194"/>
      <c r="S200" s="194"/>
      <c r="T200" s="195"/>
      <c r="AT200" s="196" t="s">
        <v>135</v>
      </c>
      <c r="AU200" s="196" t="s">
        <v>84</v>
      </c>
      <c r="AV200" s="12" t="s">
        <v>84</v>
      </c>
      <c r="AW200" s="12" t="s">
        <v>39</v>
      </c>
      <c r="AX200" s="12" t="s">
        <v>24</v>
      </c>
      <c r="AY200" s="196" t="s">
        <v>126</v>
      </c>
    </row>
    <row r="201" spans="2:65" s="1" customFormat="1" ht="22.5" customHeight="1" x14ac:dyDescent="0.3">
      <c r="B201" s="166"/>
      <c r="C201" s="167" t="s">
        <v>327</v>
      </c>
      <c r="D201" s="167" t="s">
        <v>128</v>
      </c>
      <c r="E201" s="168" t="s">
        <v>328</v>
      </c>
      <c r="F201" s="169" t="s">
        <v>329</v>
      </c>
      <c r="G201" s="170" t="s">
        <v>292</v>
      </c>
      <c r="H201" s="171">
        <v>1</v>
      </c>
      <c r="I201" s="172">
        <v>293.93</v>
      </c>
      <c r="J201" s="173">
        <f>ROUND(I201*H201,2)</f>
        <v>293.93</v>
      </c>
      <c r="K201" s="169" t="s">
        <v>132</v>
      </c>
      <c r="L201" s="40"/>
      <c r="M201" s="174" t="s">
        <v>5</v>
      </c>
      <c r="N201" s="175" t="s">
        <v>47</v>
      </c>
      <c r="O201" s="41"/>
      <c r="P201" s="176">
        <f>O201*H201</f>
        <v>0</v>
      </c>
      <c r="Q201" s="176">
        <v>6.3829999999999998E-2</v>
      </c>
      <c r="R201" s="176">
        <f>Q201*H201</f>
        <v>6.3829999999999998E-2</v>
      </c>
      <c r="S201" s="176">
        <v>0</v>
      </c>
      <c r="T201" s="177">
        <f>S201*H201</f>
        <v>0</v>
      </c>
      <c r="AR201" s="23" t="s">
        <v>133</v>
      </c>
      <c r="AT201" s="23" t="s">
        <v>128</v>
      </c>
      <c r="AU201" s="23" t="s">
        <v>84</v>
      </c>
      <c r="AY201" s="23" t="s">
        <v>126</v>
      </c>
      <c r="BE201" s="178">
        <f>IF(N201="základní",J201,0)</f>
        <v>293.93</v>
      </c>
      <c r="BF201" s="178">
        <f>IF(N201="snížená",J201,0)</f>
        <v>0</v>
      </c>
      <c r="BG201" s="178">
        <f>IF(N201="zákl. přenesená",J201,0)</f>
        <v>0</v>
      </c>
      <c r="BH201" s="178">
        <f>IF(N201="sníž. přenesená",J201,0)</f>
        <v>0</v>
      </c>
      <c r="BI201" s="178">
        <f>IF(N201="nulová",J201,0)</f>
        <v>0</v>
      </c>
      <c r="BJ201" s="23" t="s">
        <v>24</v>
      </c>
      <c r="BK201" s="178">
        <f>ROUND(I201*H201,2)</f>
        <v>293.93</v>
      </c>
      <c r="BL201" s="23" t="s">
        <v>133</v>
      </c>
      <c r="BM201" s="23" t="s">
        <v>330</v>
      </c>
    </row>
    <row r="202" spans="2:65" s="11" customFormat="1" x14ac:dyDescent="0.3">
      <c r="B202" s="179"/>
      <c r="D202" s="180" t="s">
        <v>135</v>
      </c>
      <c r="E202" s="181" t="s">
        <v>5</v>
      </c>
      <c r="F202" s="182" t="s">
        <v>283</v>
      </c>
      <c r="H202" s="181" t="s">
        <v>5</v>
      </c>
      <c r="I202" s="183"/>
      <c r="L202" s="179"/>
      <c r="M202" s="184"/>
      <c r="N202" s="185"/>
      <c r="O202" s="185"/>
      <c r="P202" s="185"/>
      <c r="Q202" s="185"/>
      <c r="R202" s="185"/>
      <c r="S202" s="185"/>
      <c r="T202" s="186"/>
      <c r="AT202" s="181" t="s">
        <v>135</v>
      </c>
      <c r="AU202" s="181" t="s">
        <v>84</v>
      </c>
      <c r="AV202" s="11" t="s">
        <v>24</v>
      </c>
      <c r="AW202" s="11" t="s">
        <v>39</v>
      </c>
      <c r="AX202" s="11" t="s">
        <v>76</v>
      </c>
      <c r="AY202" s="181" t="s">
        <v>126</v>
      </c>
    </row>
    <row r="203" spans="2:65" s="12" customFormat="1" x14ac:dyDescent="0.3">
      <c r="B203" s="187"/>
      <c r="D203" s="188" t="s">
        <v>135</v>
      </c>
      <c r="E203" s="189" t="s">
        <v>5</v>
      </c>
      <c r="F203" s="190" t="s">
        <v>24</v>
      </c>
      <c r="H203" s="191">
        <v>1</v>
      </c>
      <c r="I203" s="192"/>
      <c r="L203" s="187"/>
      <c r="M203" s="193"/>
      <c r="N203" s="194"/>
      <c r="O203" s="194"/>
      <c r="P203" s="194"/>
      <c r="Q203" s="194"/>
      <c r="R203" s="194"/>
      <c r="S203" s="194"/>
      <c r="T203" s="195"/>
      <c r="AT203" s="196" t="s">
        <v>135</v>
      </c>
      <c r="AU203" s="196" t="s">
        <v>84</v>
      </c>
      <c r="AV203" s="12" t="s">
        <v>84</v>
      </c>
      <c r="AW203" s="12" t="s">
        <v>39</v>
      </c>
      <c r="AX203" s="12" t="s">
        <v>24</v>
      </c>
      <c r="AY203" s="196" t="s">
        <v>126</v>
      </c>
    </row>
    <row r="204" spans="2:65" s="1" customFormat="1" ht="22.5" customHeight="1" x14ac:dyDescent="0.3">
      <c r="B204" s="166"/>
      <c r="C204" s="207" t="s">
        <v>331</v>
      </c>
      <c r="D204" s="207" t="s">
        <v>229</v>
      </c>
      <c r="E204" s="218" t="s">
        <v>332</v>
      </c>
      <c r="F204" s="219" t="s">
        <v>333</v>
      </c>
      <c r="G204" s="210" t="s">
        <v>305</v>
      </c>
      <c r="H204" s="211">
        <v>1</v>
      </c>
      <c r="I204" s="212">
        <v>77.400000000000006</v>
      </c>
      <c r="J204" s="213">
        <f>ROUND(I204*H204,2)</f>
        <v>77.400000000000006</v>
      </c>
      <c r="K204" s="219" t="s">
        <v>196</v>
      </c>
      <c r="L204" s="215"/>
      <c r="M204" s="216" t="s">
        <v>5</v>
      </c>
      <c r="N204" s="217" t="s">
        <v>47</v>
      </c>
      <c r="O204" s="41"/>
      <c r="P204" s="176">
        <f>O204*H204</f>
        <v>0</v>
      </c>
      <c r="Q204" s="176">
        <v>6.4999999999999997E-4</v>
      </c>
      <c r="R204" s="176">
        <f>Q204*H204</f>
        <v>6.4999999999999997E-4</v>
      </c>
      <c r="S204" s="176">
        <v>0</v>
      </c>
      <c r="T204" s="177">
        <f>S204*H204</f>
        <v>0</v>
      </c>
      <c r="AR204" s="23" t="s">
        <v>164</v>
      </c>
      <c r="AT204" s="23" t="s">
        <v>229</v>
      </c>
      <c r="AU204" s="23" t="s">
        <v>84</v>
      </c>
      <c r="AY204" s="23" t="s">
        <v>126</v>
      </c>
      <c r="BE204" s="178">
        <f>IF(N204="základní",J204,0)</f>
        <v>77.400000000000006</v>
      </c>
      <c r="BF204" s="178">
        <f>IF(N204="snížená",J204,0)</f>
        <v>0</v>
      </c>
      <c r="BG204" s="178">
        <f>IF(N204="zákl. přenesená",J204,0)</f>
        <v>0</v>
      </c>
      <c r="BH204" s="178">
        <f>IF(N204="sníž. přenesená",J204,0)</f>
        <v>0</v>
      </c>
      <c r="BI204" s="178">
        <f>IF(N204="nulová",J204,0)</f>
        <v>0</v>
      </c>
      <c r="BJ204" s="23" t="s">
        <v>24</v>
      </c>
      <c r="BK204" s="178">
        <f>ROUND(I204*H204,2)</f>
        <v>77.400000000000006</v>
      </c>
      <c r="BL204" s="23" t="s">
        <v>133</v>
      </c>
      <c r="BM204" s="23" t="s">
        <v>334</v>
      </c>
    </row>
    <row r="205" spans="2:65" s="1" customFormat="1" ht="31.5" customHeight="1" x14ac:dyDescent="0.3">
      <c r="B205" s="166"/>
      <c r="C205" s="207" t="s">
        <v>335</v>
      </c>
      <c r="D205" s="207" t="s">
        <v>229</v>
      </c>
      <c r="E205" s="218" t="s">
        <v>336</v>
      </c>
      <c r="F205" s="219" t="s">
        <v>337</v>
      </c>
      <c r="G205" s="210" t="s">
        <v>305</v>
      </c>
      <c r="H205" s="211">
        <v>1</v>
      </c>
      <c r="I205" s="212">
        <v>977.8</v>
      </c>
      <c r="J205" s="213">
        <f>ROUND(I205*H205,2)</f>
        <v>977.8</v>
      </c>
      <c r="K205" s="219" t="s">
        <v>196</v>
      </c>
      <c r="L205" s="215"/>
      <c r="M205" s="216" t="s">
        <v>5</v>
      </c>
      <c r="N205" s="217" t="s">
        <v>47</v>
      </c>
      <c r="O205" s="41"/>
      <c r="P205" s="176">
        <f>O205*H205</f>
        <v>0</v>
      </c>
      <c r="Q205" s="176">
        <v>1.2E-2</v>
      </c>
      <c r="R205" s="176">
        <f>Q205*H205</f>
        <v>1.2E-2</v>
      </c>
      <c r="S205" s="176">
        <v>0</v>
      </c>
      <c r="T205" s="177">
        <f>S205*H205</f>
        <v>0</v>
      </c>
      <c r="AR205" s="23" t="s">
        <v>164</v>
      </c>
      <c r="AT205" s="23" t="s">
        <v>229</v>
      </c>
      <c r="AU205" s="23" t="s">
        <v>84</v>
      </c>
      <c r="AY205" s="23" t="s">
        <v>126</v>
      </c>
      <c r="BE205" s="178">
        <f>IF(N205="základní",J205,0)</f>
        <v>977.8</v>
      </c>
      <c r="BF205" s="178">
        <f>IF(N205="snížená",J205,0)</f>
        <v>0</v>
      </c>
      <c r="BG205" s="178">
        <f>IF(N205="zákl. přenesená",J205,0)</f>
        <v>0</v>
      </c>
      <c r="BH205" s="178">
        <f>IF(N205="sníž. přenesená",J205,0)</f>
        <v>0</v>
      </c>
      <c r="BI205" s="178">
        <f>IF(N205="nulová",J205,0)</f>
        <v>0</v>
      </c>
      <c r="BJ205" s="23" t="s">
        <v>24</v>
      </c>
      <c r="BK205" s="178">
        <f>ROUND(I205*H205,2)</f>
        <v>977.8</v>
      </c>
      <c r="BL205" s="23" t="s">
        <v>133</v>
      </c>
      <c r="BM205" s="23" t="s">
        <v>338</v>
      </c>
    </row>
    <row r="206" spans="2:65" s="1" customFormat="1" ht="22.5" customHeight="1" x14ac:dyDescent="0.3">
      <c r="B206" s="166"/>
      <c r="C206" s="167" t="s">
        <v>339</v>
      </c>
      <c r="D206" s="167" t="s">
        <v>128</v>
      </c>
      <c r="E206" s="168" t="s">
        <v>340</v>
      </c>
      <c r="F206" s="169" t="s">
        <v>341</v>
      </c>
      <c r="G206" s="170" t="s">
        <v>152</v>
      </c>
      <c r="H206" s="171">
        <v>22</v>
      </c>
      <c r="I206" s="172">
        <v>23.51</v>
      </c>
      <c r="J206" s="173">
        <f>ROUND(I206*H206,2)</f>
        <v>517.22</v>
      </c>
      <c r="K206" s="169" t="s">
        <v>132</v>
      </c>
      <c r="L206" s="40"/>
      <c r="M206" s="174" t="s">
        <v>5</v>
      </c>
      <c r="N206" s="175" t="s">
        <v>47</v>
      </c>
      <c r="O206" s="41"/>
      <c r="P206" s="176">
        <f>O206*H206</f>
        <v>0</v>
      </c>
      <c r="Q206" s="176">
        <v>1.9000000000000001E-4</v>
      </c>
      <c r="R206" s="176">
        <f>Q206*H206</f>
        <v>4.1800000000000006E-3</v>
      </c>
      <c r="S206" s="176">
        <v>0</v>
      </c>
      <c r="T206" s="177">
        <f>S206*H206</f>
        <v>0</v>
      </c>
      <c r="AR206" s="23" t="s">
        <v>133</v>
      </c>
      <c r="AT206" s="23" t="s">
        <v>128</v>
      </c>
      <c r="AU206" s="23" t="s">
        <v>84</v>
      </c>
      <c r="AY206" s="23" t="s">
        <v>126</v>
      </c>
      <c r="BE206" s="178">
        <f>IF(N206="základní",J206,0)</f>
        <v>517.22</v>
      </c>
      <c r="BF206" s="178">
        <f>IF(N206="snížená",J206,0)</f>
        <v>0</v>
      </c>
      <c r="BG206" s="178">
        <f>IF(N206="zákl. přenesená",J206,0)</f>
        <v>0</v>
      </c>
      <c r="BH206" s="178">
        <f>IF(N206="sníž. přenesená",J206,0)</f>
        <v>0</v>
      </c>
      <c r="BI206" s="178">
        <f>IF(N206="nulová",J206,0)</f>
        <v>0</v>
      </c>
      <c r="BJ206" s="23" t="s">
        <v>24</v>
      </c>
      <c r="BK206" s="178">
        <f>ROUND(I206*H206,2)</f>
        <v>517.22</v>
      </c>
      <c r="BL206" s="23" t="s">
        <v>133</v>
      </c>
      <c r="BM206" s="23" t="s">
        <v>342</v>
      </c>
    </row>
    <row r="207" spans="2:65" s="11" customFormat="1" x14ac:dyDescent="0.3">
      <c r="B207" s="179"/>
      <c r="D207" s="180" t="s">
        <v>135</v>
      </c>
      <c r="E207" s="181" t="s">
        <v>5</v>
      </c>
      <c r="F207" s="182" t="s">
        <v>283</v>
      </c>
      <c r="H207" s="181" t="s">
        <v>5</v>
      </c>
      <c r="I207" s="183"/>
      <c r="L207" s="179"/>
      <c r="M207" s="184"/>
      <c r="N207" s="185"/>
      <c r="O207" s="185"/>
      <c r="P207" s="185"/>
      <c r="Q207" s="185"/>
      <c r="R207" s="185"/>
      <c r="S207" s="185"/>
      <c r="T207" s="186"/>
      <c r="AT207" s="181" t="s">
        <v>135</v>
      </c>
      <c r="AU207" s="181" t="s">
        <v>84</v>
      </c>
      <c r="AV207" s="11" t="s">
        <v>24</v>
      </c>
      <c r="AW207" s="11" t="s">
        <v>39</v>
      </c>
      <c r="AX207" s="11" t="s">
        <v>76</v>
      </c>
      <c r="AY207" s="181" t="s">
        <v>126</v>
      </c>
    </row>
    <row r="208" spans="2:65" s="11" customFormat="1" x14ac:dyDescent="0.3">
      <c r="B208" s="179"/>
      <c r="D208" s="180" t="s">
        <v>135</v>
      </c>
      <c r="E208" s="181" t="s">
        <v>5</v>
      </c>
      <c r="F208" s="182" t="s">
        <v>343</v>
      </c>
      <c r="H208" s="181" t="s">
        <v>5</v>
      </c>
      <c r="I208" s="183"/>
      <c r="L208" s="179"/>
      <c r="M208" s="184"/>
      <c r="N208" s="185"/>
      <c r="O208" s="185"/>
      <c r="P208" s="185"/>
      <c r="Q208" s="185"/>
      <c r="R208" s="185"/>
      <c r="S208" s="185"/>
      <c r="T208" s="186"/>
      <c r="AT208" s="181" t="s">
        <v>135</v>
      </c>
      <c r="AU208" s="181" t="s">
        <v>84</v>
      </c>
      <c r="AV208" s="11" t="s">
        <v>24</v>
      </c>
      <c r="AW208" s="11" t="s">
        <v>39</v>
      </c>
      <c r="AX208" s="11" t="s">
        <v>76</v>
      </c>
      <c r="AY208" s="181" t="s">
        <v>126</v>
      </c>
    </row>
    <row r="209" spans="2:65" s="12" customFormat="1" x14ac:dyDescent="0.3">
      <c r="B209" s="187"/>
      <c r="D209" s="188" t="s">
        <v>135</v>
      </c>
      <c r="E209" s="189" t="s">
        <v>5</v>
      </c>
      <c r="F209" s="190" t="s">
        <v>240</v>
      </c>
      <c r="H209" s="191">
        <v>22</v>
      </c>
      <c r="I209" s="192"/>
      <c r="L209" s="187"/>
      <c r="M209" s="193"/>
      <c r="N209" s="194"/>
      <c r="O209" s="194"/>
      <c r="P209" s="194"/>
      <c r="Q209" s="194"/>
      <c r="R209" s="194"/>
      <c r="S209" s="194"/>
      <c r="T209" s="195"/>
      <c r="AT209" s="196" t="s">
        <v>135</v>
      </c>
      <c r="AU209" s="196" t="s">
        <v>84</v>
      </c>
      <c r="AV209" s="12" t="s">
        <v>84</v>
      </c>
      <c r="AW209" s="12" t="s">
        <v>39</v>
      </c>
      <c r="AX209" s="12" t="s">
        <v>24</v>
      </c>
      <c r="AY209" s="196" t="s">
        <v>126</v>
      </c>
    </row>
    <row r="210" spans="2:65" s="1" customFormat="1" ht="22.5" customHeight="1" x14ac:dyDescent="0.3">
      <c r="B210" s="166"/>
      <c r="C210" s="167" t="s">
        <v>344</v>
      </c>
      <c r="D210" s="167" t="s">
        <v>128</v>
      </c>
      <c r="E210" s="168" t="s">
        <v>345</v>
      </c>
      <c r="F210" s="169" t="s">
        <v>346</v>
      </c>
      <c r="G210" s="170" t="s">
        <v>152</v>
      </c>
      <c r="H210" s="171">
        <v>22</v>
      </c>
      <c r="I210" s="172">
        <v>13.72</v>
      </c>
      <c r="J210" s="173">
        <f>ROUND(I210*H210,2)</f>
        <v>301.83999999999997</v>
      </c>
      <c r="K210" s="169" t="s">
        <v>132</v>
      </c>
      <c r="L210" s="40"/>
      <c r="M210" s="174" t="s">
        <v>5</v>
      </c>
      <c r="N210" s="175" t="s">
        <v>47</v>
      </c>
      <c r="O210" s="41"/>
      <c r="P210" s="176">
        <f>O210*H210</f>
        <v>0</v>
      </c>
      <c r="Q210" s="176">
        <v>9.0000000000000006E-5</v>
      </c>
      <c r="R210" s="176">
        <f>Q210*H210</f>
        <v>1.98E-3</v>
      </c>
      <c r="S210" s="176">
        <v>0</v>
      </c>
      <c r="T210" s="177">
        <f>S210*H210</f>
        <v>0</v>
      </c>
      <c r="AR210" s="23" t="s">
        <v>133</v>
      </c>
      <c r="AT210" s="23" t="s">
        <v>128</v>
      </c>
      <c r="AU210" s="23" t="s">
        <v>84</v>
      </c>
      <c r="AY210" s="23" t="s">
        <v>126</v>
      </c>
      <c r="BE210" s="178">
        <f>IF(N210="základní",J210,0)</f>
        <v>301.83999999999997</v>
      </c>
      <c r="BF210" s="178">
        <f>IF(N210="snížená",J210,0)</f>
        <v>0</v>
      </c>
      <c r="BG210" s="178">
        <f>IF(N210="zákl. přenesená",J210,0)</f>
        <v>0</v>
      </c>
      <c r="BH210" s="178">
        <f>IF(N210="sníž. přenesená",J210,0)</f>
        <v>0</v>
      </c>
      <c r="BI210" s="178">
        <f>IF(N210="nulová",J210,0)</f>
        <v>0</v>
      </c>
      <c r="BJ210" s="23" t="s">
        <v>24</v>
      </c>
      <c r="BK210" s="178">
        <f>ROUND(I210*H210,2)</f>
        <v>301.83999999999997</v>
      </c>
      <c r="BL210" s="23" t="s">
        <v>133</v>
      </c>
      <c r="BM210" s="23" t="s">
        <v>347</v>
      </c>
    </row>
    <row r="211" spans="2:65" s="11" customFormat="1" x14ac:dyDescent="0.3">
      <c r="B211" s="179"/>
      <c r="D211" s="180" t="s">
        <v>135</v>
      </c>
      <c r="E211" s="181" t="s">
        <v>5</v>
      </c>
      <c r="F211" s="182" t="s">
        <v>283</v>
      </c>
      <c r="H211" s="181" t="s">
        <v>5</v>
      </c>
      <c r="I211" s="183"/>
      <c r="L211" s="179"/>
      <c r="M211" s="184"/>
      <c r="N211" s="185"/>
      <c r="O211" s="185"/>
      <c r="P211" s="185"/>
      <c r="Q211" s="185"/>
      <c r="R211" s="185"/>
      <c r="S211" s="185"/>
      <c r="T211" s="186"/>
      <c r="AT211" s="181" t="s">
        <v>135</v>
      </c>
      <c r="AU211" s="181" t="s">
        <v>84</v>
      </c>
      <c r="AV211" s="11" t="s">
        <v>24</v>
      </c>
      <c r="AW211" s="11" t="s">
        <v>39</v>
      </c>
      <c r="AX211" s="11" t="s">
        <v>76</v>
      </c>
      <c r="AY211" s="181" t="s">
        <v>126</v>
      </c>
    </row>
    <row r="212" spans="2:65" s="12" customFormat="1" x14ac:dyDescent="0.3">
      <c r="B212" s="187"/>
      <c r="D212" s="188" t="s">
        <v>135</v>
      </c>
      <c r="E212" s="189" t="s">
        <v>5</v>
      </c>
      <c r="F212" s="190" t="s">
        <v>240</v>
      </c>
      <c r="H212" s="191">
        <v>22</v>
      </c>
      <c r="I212" s="192"/>
      <c r="L212" s="187"/>
      <c r="M212" s="193"/>
      <c r="N212" s="194"/>
      <c r="O212" s="194"/>
      <c r="P212" s="194"/>
      <c r="Q212" s="194"/>
      <c r="R212" s="194"/>
      <c r="S212" s="194"/>
      <c r="T212" s="195"/>
      <c r="AT212" s="196" t="s">
        <v>135</v>
      </c>
      <c r="AU212" s="196" t="s">
        <v>84</v>
      </c>
      <c r="AV212" s="12" t="s">
        <v>84</v>
      </c>
      <c r="AW212" s="12" t="s">
        <v>39</v>
      </c>
      <c r="AX212" s="12" t="s">
        <v>24</v>
      </c>
      <c r="AY212" s="196" t="s">
        <v>126</v>
      </c>
    </row>
    <row r="213" spans="2:65" s="1" customFormat="1" ht="22.5" customHeight="1" x14ac:dyDescent="0.3">
      <c r="B213" s="166"/>
      <c r="C213" s="167" t="s">
        <v>348</v>
      </c>
      <c r="D213" s="167" t="s">
        <v>128</v>
      </c>
      <c r="E213" s="168" t="s">
        <v>349</v>
      </c>
      <c r="F213" s="169" t="s">
        <v>350</v>
      </c>
      <c r="G213" s="170" t="s">
        <v>292</v>
      </c>
      <c r="H213" s="171">
        <v>2</v>
      </c>
      <c r="I213" s="172">
        <v>543.77</v>
      </c>
      <c r="J213" s="173">
        <f>ROUND(I213*H213,2)</f>
        <v>1087.54</v>
      </c>
      <c r="K213" s="169" t="s">
        <v>132</v>
      </c>
      <c r="L213" s="40"/>
      <c r="M213" s="174" t="s">
        <v>5</v>
      </c>
      <c r="N213" s="175" t="s">
        <v>47</v>
      </c>
      <c r="O213" s="41"/>
      <c r="P213" s="176">
        <f>O213*H213</f>
        <v>0</v>
      </c>
      <c r="Q213" s="176">
        <v>5.0000000000000001E-4</v>
      </c>
      <c r="R213" s="176">
        <f>Q213*H213</f>
        <v>1E-3</v>
      </c>
      <c r="S213" s="176">
        <v>0</v>
      </c>
      <c r="T213" s="177">
        <f>S213*H213</f>
        <v>0</v>
      </c>
      <c r="AR213" s="23" t="s">
        <v>133</v>
      </c>
      <c r="AT213" s="23" t="s">
        <v>128</v>
      </c>
      <c r="AU213" s="23" t="s">
        <v>84</v>
      </c>
      <c r="AY213" s="23" t="s">
        <v>126</v>
      </c>
      <c r="BE213" s="178">
        <f>IF(N213="základní",J213,0)</f>
        <v>1087.54</v>
      </c>
      <c r="BF213" s="178">
        <f>IF(N213="snížená",J213,0)</f>
        <v>0</v>
      </c>
      <c r="BG213" s="178">
        <f>IF(N213="zákl. přenesená",J213,0)</f>
        <v>0</v>
      </c>
      <c r="BH213" s="178">
        <f>IF(N213="sníž. přenesená",J213,0)</f>
        <v>0</v>
      </c>
      <c r="BI213" s="178">
        <f>IF(N213="nulová",J213,0)</f>
        <v>0</v>
      </c>
      <c r="BJ213" s="23" t="s">
        <v>24</v>
      </c>
      <c r="BK213" s="178">
        <f>ROUND(I213*H213,2)</f>
        <v>1087.54</v>
      </c>
      <c r="BL213" s="23" t="s">
        <v>133</v>
      </c>
      <c r="BM213" s="23" t="s">
        <v>351</v>
      </c>
    </row>
    <row r="214" spans="2:65" s="12" customFormat="1" x14ac:dyDescent="0.3">
      <c r="B214" s="187"/>
      <c r="D214" s="188" t="s">
        <v>135</v>
      </c>
      <c r="E214" s="189" t="s">
        <v>5</v>
      </c>
      <c r="F214" s="190" t="s">
        <v>84</v>
      </c>
      <c r="H214" s="191">
        <v>2</v>
      </c>
      <c r="I214" s="192"/>
      <c r="L214" s="187"/>
      <c r="M214" s="193"/>
      <c r="N214" s="194"/>
      <c r="O214" s="194"/>
      <c r="P214" s="194"/>
      <c r="Q214" s="194"/>
      <c r="R214" s="194"/>
      <c r="S214" s="194"/>
      <c r="T214" s="195"/>
      <c r="AT214" s="196" t="s">
        <v>135</v>
      </c>
      <c r="AU214" s="196" t="s">
        <v>84</v>
      </c>
      <c r="AV214" s="12" t="s">
        <v>84</v>
      </c>
      <c r="AW214" s="12" t="s">
        <v>39</v>
      </c>
      <c r="AX214" s="12" t="s">
        <v>24</v>
      </c>
      <c r="AY214" s="196" t="s">
        <v>126</v>
      </c>
    </row>
    <row r="215" spans="2:65" s="1" customFormat="1" ht="22.5" customHeight="1" x14ac:dyDescent="0.3">
      <c r="B215" s="166"/>
      <c r="C215" s="167" t="s">
        <v>352</v>
      </c>
      <c r="D215" s="167" t="s">
        <v>128</v>
      </c>
      <c r="E215" s="168" t="s">
        <v>353</v>
      </c>
      <c r="F215" s="169" t="s">
        <v>354</v>
      </c>
      <c r="G215" s="170" t="s">
        <v>292</v>
      </c>
      <c r="H215" s="171">
        <v>1</v>
      </c>
      <c r="I215" s="172">
        <v>223.39</v>
      </c>
      <c r="J215" s="173">
        <f>ROUND(I215*H215,2)</f>
        <v>223.39</v>
      </c>
      <c r="K215" s="169" t="s">
        <v>196</v>
      </c>
      <c r="L215" s="40"/>
      <c r="M215" s="174" t="s">
        <v>5</v>
      </c>
      <c r="N215" s="175" t="s">
        <v>47</v>
      </c>
      <c r="O215" s="41"/>
      <c r="P215" s="176">
        <f>O215*H215</f>
        <v>0</v>
      </c>
      <c r="Q215" s="176">
        <v>0</v>
      </c>
      <c r="R215" s="176">
        <f>Q215*H215</f>
        <v>0</v>
      </c>
      <c r="S215" s="176">
        <v>0</v>
      </c>
      <c r="T215" s="177">
        <f>S215*H215</f>
        <v>0</v>
      </c>
      <c r="AR215" s="23" t="s">
        <v>133</v>
      </c>
      <c r="AT215" s="23" t="s">
        <v>128</v>
      </c>
      <c r="AU215" s="23" t="s">
        <v>84</v>
      </c>
      <c r="AY215" s="23" t="s">
        <v>126</v>
      </c>
      <c r="BE215" s="178">
        <f>IF(N215="základní",J215,0)</f>
        <v>223.39</v>
      </c>
      <c r="BF215" s="178">
        <f>IF(N215="snížená",J215,0)</f>
        <v>0</v>
      </c>
      <c r="BG215" s="178">
        <f>IF(N215="zákl. přenesená",J215,0)</f>
        <v>0</v>
      </c>
      <c r="BH215" s="178">
        <f>IF(N215="sníž. přenesená",J215,0)</f>
        <v>0</v>
      </c>
      <c r="BI215" s="178">
        <f>IF(N215="nulová",J215,0)</f>
        <v>0</v>
      </c>
      <c r="BJ215" s="23" t="s">
        <v>24</v>
      </c>
      <c r="BK215" s="178">
        <f>ROUND(I215*H215,2)</f>
        <v>223.39</v>
      </c>
      <c r="BL215" s="23" t="s">
        <v>133</v>
      </c>
      <c r="BM215" s="23" t="s">
        <v>355</v>
      </c>
    </row>
    <row r="216" spans="2:65" s="11" customFormat="1" x14ac:dyDescent="0.3">
      <c r="B216" s="179"/>
      <c r="D216" s="180" t="s">
        <v>135</v>
      </c>
      <c r="E216" s="181" t="s">
        <v>5</v>
      </c>
      <c r="F216" s="182" t="s">
        <v>356</v>
      </c>
      <c r="H216" s="181" t="s">
        <v>5</v>
      </c>
      <c r="I216" s="183"/>
      <c r="L216" s="179"/>
      <c r="M216" s="184"/>
      <c r="N216" s="185"/>
      <c r="O216" s="185"/>
      <c r="P216" s="185"/>
      <c r="Q216" s="185"/>
      <c r="R216" s="185"/>
      <c r="S216" s="185"/>
      <c r="T216" s="186"/>
      <c r="AT216" s="181" t="s">
        <v>135</v>
      </c>
      <c r="AU216" s="181" t="s">
        <v>84</v>
      </c>
      <c r="AV216" s="11" t="s">
        <v>24</v>
      </c>
      <c r="AW216" s="11" t="s">
        <v>39</v>
      </c>
      <c r="AX216" s="11" t="s">
        <v>76</v>
      </c>
      <c r="AY216" s="181" t="s">
        <v>126</v>
      </c>
    </row>
    <row r="217" spans="2:65" s="12" customFormat="1" x14ac:dyDescent="0.3">
      <c r="B217" s="187"/>
      <c r="D217" s="188" t="s">
        <v>135</v>
      </c>
      <c r="E217" s="189" t="s">
        <v>5</v>
      </c>
      <c r="F217" s="190" t="s">
        <v>24</v>
      </c>
      <c r="H217" s="191">
        <v>1</v>
      </c>
      <c r="I217" s="192"/>
      <c r="L217" s="187"/>
      <c r="M217" s="193"/>
      <c r="N217" s="194"/>
      <c r="O217" s="194"/>
      <c r="P217" s="194"/>
      <c r="Q217" s="194"/>
      <c r="R217" s="194"/>
      <c r="S217" s="194"/>
      <c r="T217" s="195"/>
      <c r="AT217" s="196" t="s">
        <v>135</v>
      </c>
      <c r="AU217" s="196" t="s">
        <v>84</v>
      </c>
      <c r="AV217" s="12" t="s">
        <v>84</v>
      </c>
      <c r="AW217" s="12" t="s">
        <v>39</v>
      </c>
      <c r="AX217" s="12" t="s">
        <v>24</v>
      </c>
      <c r="AY217" s="196" t="s">
        <v>126</v>
      </c>
    </row>
    <row r="218" spans="2:65" s="1" customFormat="1" ht="22.5" customHeight="1" x14ac:dyDescent="0.3">
      <c r="B218" s="166"/>
      <c r="C218" s="167" t="s">
        <v>357</v>
      </c>
      <c r="D218" s="167" t="s">
        <v>128</v>
      </c>
      <c r="E218" s="168" t="s">
        <v>358</v>
      </c>
      <c r="F218" s="169" t="s">
        <v>359</v>
      </c>
      <c r="G218" s="170" t="s">
        <v>292</v>
      </c>
      <c r="H218" s="171">
        <v>1</v>
      </c>
      <c r="I218" s="172">
        <v>3429.16</v>
      </c>
      <c r="J218" s="173">
        <f>ROUND(I218*H218,2)</f>
        <v>3429.16</v>
      </c>
      <c r="K218" s="169" t="s">
        <v>196</v>
      </c>
      <c r="L218" s="40"/>
      <c r="M218" s="174" t="s">
        <v>5</v>
      </c>
      <c r="N218" s="175" t="s">
        <v>47</v>
      </c>
      <c r="O218" s="41"/>
      <c r="P218" s="176">
        <f>O218*H218</f>
        <v>0</v>
      </c>
      <c r="Q218" s="176">
        <v>0</v>
      </c>
      <c r="R218" s="176">
        <f>Q218*H218</f>
        <v>0</v>
      </c>
      <c r="S218" s="176">
        <v>0</v>
      </c>
      <c r="T218" s="177">
        <f>S218*H218</f>
        <v>0</v>
      </c>
      <c r="AR218" s="23" t="s">
        <v>133</v>
      </c>
      <c r="AT218" s="23" t="s">
        <v>128</v>
      </c>
      <c r="AU218" s="23" t="s">
        <v>84</v>
      </c>
      <c r="AY218" s="23" t="s">
        <v>126</v>
      </c>
      <c r="BE218" s="178">
        <f>IF(N218="základní",J218,0)</f>
        <v>3429.16</v>
      </c>
      <c r="BF218" s="178">
        <f>IF(N218="snížená",J218,0)</f>
        <v>0</v>
      </c>
      <c r="BG218" s="178">
        <f>IF(N218="zákl. přenesená",J218,0)</f>
        <v>0</v>
      </c>
      <c r="BH218" s="178">
        <f>IF(N218="sníž. přenesená",J218,0)</f>
        <v>0</v>
      </c>
      <c r="BI218" s="178">
        <f>IF(N218="nulová",J218,0)</f>
        <v>0</v>
      </c>
      <c r="BJ218" s="23" t="s">
        <v>24</v>
      </c>
      <c r="BK218" s="178">
        <f>ROUND(I218*H218,2)</f>
        <v>3429.16</v>
      </c>
      <c r="BL218" s="23" t="s">
        <v>133</v>
      </c>
      <c r="BM218" s="23" t="s">
        <v>360</v>
      </c>
    </row>
    <row r="219" spans="2:65" s="12" customFormat="1" x14ac:dyDescent="0.3">
      <c r="B219" s="187"/>
      <c r="D219" s="180" t="s">
        <v>135</v>
      </c>
      <c r="E219" s="196" t="s">
        <v>5</v>
      </c>
      <c r="F219" s="197" t="s">
        <v>24</v>
      </c>
      <c r="H219" s="198">
        <v>1</v>
      </c>
      <c r="I219" s="192"/>
      <c r="L219" s="187"/>
      <c r="M219" s="193"/>
      <c r="N219" s="194"/>
      <c r="O219" s="194"/>
      <c r="P219" s="194"/>
      <c r="Q219" s="194"/>
      <c r="R219" s="194"/>
      <c r="S219" s="194"/>
      <c r="T219" s="195"/>
      <c r="AT219" s="196" t="s">
        <v>135</v>
      </c>
      <c r="AU219" s="196" t="s">
        <v>84</v>
      </c>
      <c r="AV219" s="12" t="s">
        <v>84</v>
      </c>
      <c r="AW219" s="12" t="s">
        <v>39</v>
      </c>
      <c r="AX219" s="12" t="s">
        <v>24</v>
      </c>
      <c r="AY219" s="196" t="s">
        <v>126</v>
      </c>
    </row>
    <row r="220" spans="2:65" s="10" customFormat="1" ht="29.85" customHeight="1" x14ac:dyDescent="0.3">
      <c r="B220" s="152"/>
      <c r="D220" s="163" t="s">
        <v>75</v>
      </c>
      <c r="E220" s="164" t="s">
        <v>172</v>
      </c>
      <c r="F220" s="164" t="s">
        <v>361</v>
      </c>
      <c r="I220" s="155"/>
      <c r="J220" s="165">
        <f>BK220</f>
        <v>2704</v>
      </c>
      <c r="L220" s="152"/>
      <c r="M220" s="157"/>
      <c r="N220" s="158"/>
      <c r="O220" s="158"/>
      <c r="P220" s="159">
        <f>SUM(P221:P224)</f>
        <v>0</v>
      </c>
      <c r="Q220" s="158"/>
      <c r="R220" s="159">
        <f>SUM(R221:R224)</f>
        <v>0</v>
      </c>
      <c r="S220" s="158"/>
      <c r="T220" s="160">
        <f>SUM(T221:T224)</f>
        <v>0</v>
      </c>
      <c r="AR220" s="153" t="s">
        <v>24</v>
      </c>
      <c r="AT220" s="161" t="s">
        <v>75</v>
      </c>
      <c r="AU220" s="161" t="s">
        <v>24</v>
      </c>
      <c r="AY220" s="153" t="s">
        <v>126</v>
      </c>
      <c r="BK220" s="162">
        <f>SUM(BK221:BK224)</f>
        <v>2704</v>
      </c>
    </row>
    <row r="221" spans="2:65" s="1" customFormat="1" ht="31.5" customHeight="1" x14ac:dyDescent="0.3">
      <c r="B221" s="166"/>
      <c r="C221" s="167" t="s">
        <v>362</v>
      </c>
      <c r="D221" s="167" t="s">
        <v>128</v>
      </c>
      <c r="E221" s="168" t="s">
        <v>363</v>
      </c>
      <c r="F221" s="169" t="s">
        <v>364</v>
      </c>
      <c r="G221" s="170" t="s">
        <v>152</v>
      </c>
      <c r="H221" s="171">
        <v>20</v>
      </c>
      <c r="I221" s="172">
        <v>32.33</v>
      </c>
      <c r="J221" s="173">
        <f>ROUND(I221*H221,2)</f>
        <v>646.6</v>
      </c>
      <c r="K221" s="169" t="s">
        <v>132</v>
      </c>
      <c r="L221" s="40"/>
      <c r="M221" s="174" t="s">
        <v>5</v>
      </c>
      <c r="N221" s="175" t="s">
        <v>47</v>
      </c>
      <c r="O221" s="41"/>
      <c r="P221" s="176">
        <f>O221*H221</f>
        <v>0</v>
      </c>
      <c r="Q221" s="176">
        <v>0</v>
      </c>
      <c r="R221" s="176">
        <f>Q221*H221</f>
        <v>0</v>
      </c>
      <c r="S221" s="176">
        <v>0</v>
      </c>
      <c r="T221" s="177">
        <f>S221*H221</f>
        <v>0</v>
      </c>
      <c r="AR221" s="23" t="s">
        <v>133</v>
      </c>
      <c r="AT221" s="23" t="s">
        <v>128</v>
      </c>
      <c r="AU221" s="23" t="s">
        <v>84</v>
      </c>
      <c r="AY221" s="23" t="s">
        <v>126</v>
      </c>
      <c r="BE221" s="178">
        <f>IF(N221="základní",J221,0)</f>
        <v>646.6</v>
      </c>
      <c r="BF221" s="178">
        <f>IF(N221="snížená",J221,0)</f>
        <v>0</v>
      </c>
      <c r="BG221" s="178">
        <f>IF(N221="zákl. přenesená",J221,0)</f>
        <v>0</v>
      </c>
      <c r="BH221" s="178">
        <f>IF(N221="sníž. přenesená",J221,0)</f>
        <v>0</v>
      </c>
      <c r="BI221" s="178">
        <f>IF(N221="nulová",J221,0)</f>
        <v>0</v>
      </c>
      <c r="BJ221" s="23" t="s">
        <v>24</v>
      </c>
      <c r="BK221" s="178">
        <f>ROUND(I221*H221,2)</f>
        <v>646.6</v>
      </c>
      <c r="BL221" s="23" t="s">
        <v>133</v>
      </c>
      <c r="BM221" s="23" t="s">
        <v>365</v>
      </c>
    </row>
    <row r="222" spans="2:65" s="12" customFormat="1" x14ac:dyDescent="0.3">
      <c r="B222" s="187"/>
      <c r="D222" s="188" t="s">
        <v>135</v>
      </c>
      <c r="E222" s="189" t="s">
        <v>5</v>
      </c>
      <c r="F222" s="190" t="s">
        <v>366</v>
      </c>
      <c r="H222" s="191">
        <v>20</v>
      </c>
      <c r="I222" s="192"/>
      <c r="L222" s="187"/>
      <c r="M222" s="193"/>
      <c r="N222" s="194"/>
      <c r="O222" s="194"/>
      <c r="P222" s="194"/>
      <c r="Q222" s="194"/>
      <c r="R222" s="194"/>
      <c r="S222" s="194"/>
      <c r="T222" s="195"/>
      <c r="AT222" s="196" t="s">
        <v>135</v>
      </c>
      <c r="AU222" s="196" t="s">
        <v>84</v>
      </c>
      <c r="AV222" s="12" t="s">
        <v>84</v>
      </c>
      <c r="AW222" s="12" t="s">
        <v>39</v>
      </c>
      <c r="AX222" s="12" t="s">
        <v>24</v>
      </c>
      <c r="AY222" s="196" t="s">
        <v>126</v>
      </c>
    </row>
    <row r="223" spans="2:65" s="1" customFormat="1" ht="22.5" customHeight="1" x14ac:dyDescent="0.3">
      <c r="B223" s="166"/>
      <c r="C223" s="167" t="s">
        <v>367</v>
      </c>
      <c r="D223" s="167" t="s">
        <v>128</v>
      </c>
      <c r="E223" s="168" t="s">
        <v>368</v>
      </c>
      <c r="F223" s="169" t="s">
        <v>369</v>
      </c>
      <c r="G223" s="170" t="s">
        <v>152</v>
      </c>
      <c r="H223" s="171">
        <v>20</v>
      </c>
      <c r="I223" s="172">
        <v>102.87</v>
      </c>
      <c r="J223" s="173">
        <f>ROUND(I223*H223,2)</f>
        <v>2057.4</v>
      </c>
      <c r="K223" s="169" t="s">
        <v>132</v>
      </c>
      <c r="L223" s="40"/>
      <c r="M223" s="174" t="s">
        <v>5</v>
      </c>
      <c r="N223" s="175" t="s">
        <v>47</v>
      </c>
      <c r="O223" s="41"/>
      <c r="P223" s="176">
        <f>O223*H223</f>
        <v>0</v>
      </c>
      <c r="Q223" s="176">
        <v>0</v>
      </c>
      <c r="R223" s="176">
        <f>Q223*H223</f>
        <v>0</v>
      </c>
      <c r="S223" s="176">
        <v>0</v>
      </c>
      <c r="T223" s="177">
        <f>S223*H223</f>
        <v>0</v>
      </c>
      <c r="AR223" s="23" t="s">
        <v>133</v>
      </c>
      <c r="AT223" s="23" t="s">
        <v>128</v>
      </c>
      <c r="AU223" s="23" t="s">
        <v>84</v>
      </c>
      <c r="AY223" s="23" t="s">
        <v>126</v>
      </c>
      <c r="BE223" s="178">
        <f>IF(N223="základní",J223,0)</f>
        <v>2057.4</v>
      </c>
      <c r="BF223" s="178">
        <f>IF(N223="snížená",J223,0)</f>
        <v>0</v>
      </c>
      <c r="BG223" s="178">
        <f>IF(N223="zákl. přenesená",J223,0)</f>
        <v>0</v>
      </c>
      <c r="BH223" s="178">
        <f>IF(N223="sníž. přenesená",J223,0)</f>
        <v>0</v>
      </c>
      <c r="BI223" s="178">
        <f>IF(N223="nulová",J223,0)</f>
        <v>0</v>
      </c>
      <c r="BJ223" s="23" t="s">
        <v>24</v>
      </c>
      <c r="BK223" s="178">
        <f>ROUND(I223*H223,2)</f>
        <v>2057.4</v>
      </c>
      <c r="BL223" s="23" t="s">
        <v>133</v>
      </c>
      <c r="BM223" s="23" t="s">
        <v>370</v>
      </c>
    </row>
    <row r="224" spans="2:65" s="12" customFormat="1" x14ac:dyDescent="0.3">
      <c r="B224" s="187"/>
      <c r="D224" s="180" t="s">
        <v>135</v>
      </c>
      <c r="E224" s="196" t="s">
        <v>5</v>
      </c>
      <c r="F224" s="197" t="s">
        <v>228</v>
      </c>
      <c r="H224" s="198">
        <v>20</v>
      </c>
      <c r="I224" s="192"/>
      <c r="L224" s="187"/>
      <c r="M224" s="193"/>
      <c r="N224" s="194"/>
      <c r="O224" s="194"/>
      <c r="P224" s="194"/>
      <c r="Q224" s="194"/>
      <c r="R224" s="194"/>
      <c r="S224" s="194"/>
      <c r="T224" s="195"/>
      <c r="AT224" s="196" t="s">
        <v>135</v>
      </c>
      <c r="AU224" s="196" t="s">
        <v>84</v>
      </c>
      <c r="AV224" s="12" t="s">
        <v>84</v>
      </c>
      <c r="AW224" s="12" t="s">
        <v>39</v>
      </c>
      <c r="AX224" s="12" t="s">
        <v>24</v>
      </c>
      <c r="AY224" s="196" t="s">
        <v>126</v>
      </c>
    </row>
    <row r="225" spans="2:65" s="10" customFormat="1" ht="29.85" customHeight="1" x14ac:dyDescent="0.3">
      <c r="B225" s="152"/>
      <c r="D225" s="163" t="s">
        <v>75</v>
      </c>
      <c r="E225" s="164" t="s">
        <v>371</v>
      </c>
      <c r="F225" s="164" t="s">
        <v>372</v>
      </c>
      <c r="I225" s="155"/>
      <c r="J225" s="165">
        <f>BK225</f>
        <v>7351.5499999999993</v>
      </c>
      <c r="L225" s="152"/>
      <c r="M225" s="157"/>
      <c r="N225" s="158"/>
      <c r="O225" s="158"/>
      <c r="P225" s="159">
        <f>SUM(P226:P233)</f>
        <v>0</v>
      </c>
      <c r="Q225" s="158"/>
      <c r="R225" s="159">
        <f>SUM(R226:R233)</f>
        <v>0</v>
      </c>
      <c r="S225" s="158"/>
      <c r="T225" s="160">
        <f>SUM(T226:T233)</f>
        <v>0</v>
      </c>
      <c r="AR225" s="153" t="s">
        <v>24</v>
      </c>
      <c r="AT225" s="161" t="s">
        <v>75</v>
      </c>
      <c r="AU225" s="161" t="s">
        <v>24</v>
      </c>
      <c r="AY225" s="153" t="s">
        <v>126</v>
      </c>
      <c r="BK225" s="162">
        <f>SUM(BK226:BK233)</f>
        <v>7351.5499999999993</v>
      </c>
    </row>
    <row r="226" spans="2:65" s="1" customFormat="1" ht="31.5" customHeight="1" x14ac:dyDescent="0.3">
      <c r="B226" s="166"/>
      <c r="C226" s="167" t="s">
        <v>373</v>
      </c>
      <c r="D226" s="167" t="s">
        <v>128</v>
      </c>
      <c r="E226" s="168" t="s">
        <v>374</v>
      </c>
      <c r="F226" s="169" t="s">
        <v>375</v>
      </c>
      <c r="G226" s="170" t="s">
        <v>216</v>
      </c>
      <c r="H226" s="171">
        <v>14.484</v>
      </c>
      <c r="I226" s="172">
        <v>48.01</v>
      </c>
      <c r="J226" s="173">
        <f>ROUND(I226*H226,2)</f>
        <v>695.38</v>
      </c>
      <c r="K226" s="169" t="s">
        <v>132</v>
      </c>
      <c r="L226" s="40"/>
      <c r="M226" s="174" t="s">
        <v>5</v>
      </c>
      <c r="N226" s="175" t="s">
        <v>47</v>
      </c>
      <c r="O226" s="41"/>
      <c r="P226" s="176">
        <f>O226*H226</f>
        <v>0</v>
      </c>
      <c r="Q226" s="176">
        <v>0</v>
      </c>
      <c r="R226" s="176">
        <f>Q226*H226</f>
        <v>0</v>
      </c>
      <c r="S226" s="176">
        <v>0</v>
      </c>
      <c r="T226" s="177">
        <f>S226*H226</f>
        <v>0</v>
      </c>
      <c r="AR226" s="23" t="s">
        <v>133</v>
      </c>
      <c r="AT226" s="23" t="s">
        <v>128</v>
      </c>
      <c r="AU226" s="23" t="s">
        <v>84</v>
      </c>
      <c r="AY226" s="23" t="s">
        <v>126</v>
      </c>
      <c r="BE226" s="178">
        <f>IF(N226="základní",J226,0)</f>
        <v>695.38</v>
      </c>
      <c r="BF226" s="178">
        <f>IF(N226="snížená",J226,0)</f>
        <v>0</v>
      </c>
      <c r="BG226" s="178">
        <f>IF(N226="zákl. přenesená",J226,0)</f>
        <v>0</v>
      </c>
      <c r="BH226" s="178">
        <f>IF(N226="sníž. přenesená",J226,0)</f>
        <v>0</v>
      </c>
      <c r="BI226" s="178">
        <f>IF(N226="nulová",J226,0)</f>
        <v>0</v>
      </c>
      <c r="BJ226" s="23" t="s">
        <v>24</v>
      </c>
      <c r="BK226" s="178">
        <f>ROUND(I226*H226,2)</f>
        <v>695.38</v>
      </c>
      <c r="BL226" s="23" t="s">
        <v>133</v>
      </c>
      <c r="BM226" s="23" t="s">
        <v>376</v>
      </c>
    </row>
    <row r="227" spans="2:65" s="1" customFormat="1" ht="31.5" customHeight="1" x14ac:dyDescent="0.3">
      <c r="B227" s="166"/>
      <c r="C227" s="167" t="s">
        <v>377</v>
      </c>
      <c r="D227" s="167" t="s">
        <v>128</v>
      </c>
      <c r="E227" s="168" t="s">
        <v>378</v>
      </c>
      <c r="F227" s="169" t="s">
        <v>379</v>
      </c>
      <c r="G227" s="170" t="s">
        <v>216</v>
      </c>
      <c r="H227" s="171">
        <v>130.35599999999999</v>
      </c>
      <c r="I227" s="172">
        <v>14.7</v>
      </c>
      <c r="J227" s="173">
        <f>ROUND(I227*H227,2)</f>
        <v>1916.23</v>
      </c>
      <c r="K227" s="169" t="s">
        <v>132</v>
      </c>
      <c r="L227" s="40"/>
      <c r="M227" s="174" t="s">
        <v>5</v>
      </c>
      <c r="N227" s="175" t="s">
        <v>47</v>
      </c>
      <c r="O227" s="41"/>
      <c r="P227" s="176">
        <f>O227*H227</f>
        <v>0</v>
      </c>
      <c r="Q227" s="176">
        <v>0</v>
      </c>
      <c r="R227" s="176">
        <f>Q227*H227</f>
        <v>0</v>
      </c>
      <c r="S227" s="176">
        <v>0</v>
      </c>
      <c r="T227" s="177">
        <f>S227*H227</f>
        <v>0</v>
      </c>
      <c r="AR227" s="23" t="s">
        <v>133</v>
      </c>
      <c r="AT227" s="23" t="s">
        <v>128</v>
      </c>
      <c r="AU227" s="23" t="s">
        <v>84</v>
      </c>
      <c r="AY227" s="23" t="s">
        <v>126</v>
      </c>
      <c r="BE227" s="178">
        <f>IF(N227="základní",J227,0)</f>
        <v>1916.23</v>
      </c>
      <c r="BF227" s="178">
        <f>IF(N227="snížená",J227,0)</f>
        <v>0</v>
      </c>
      <c r="BG227" s="178">
        <f>IF(N227="zákl. přenesená",J227,0)</f>
        <v>0</v>
      </c>
      <c r="BH227" s="178">
        <f>IF(N227="sníž. přenesená",J227,0)</f>
        <v>0</v>
      </c>
      <c r="BI227" s="178">
        <f>IF(N227="nulová",J227,0)</f>
        <v>0</v>
      </c>
      <c r="BJ227" s="23" t="s">
        <v>24</v>
      </c>
      <c r="BK227" s="178">
        <f>ROUND(I227*H227,2)</f>
        <v>1916.23</v>
      </c>
      <c r="BL227" s="23" t="s">
        <v>133</v>
      </c>
      <c r="BM227" s="23" t="s">
        <v>380</v>
      </c>
    </row>
    <row r="228" spans="2:65" s="12" customFormat="1" x14ac:dyDescent="0.3">
      <c r="B228" s="187"/>
      <c r="D228" s="188" t="s">
        <v>135</v>
      </c>
      <c r="F228" s="190" t="s">
        <v>381</v>
      </c>
      <c r="H228" s="191">
        <v>130.35599999999999</v>
      </c>
      <c r="I228" s="192"/>
      <c r="L228" s="187"/>
      <c r="M228" s="193"/>
      <c r="N228" s="194"/>
      <c r="O228" s="194"/>
      <c r="P228" s="194"/>
      <c r="Q228" s="194"/>
      <c r="R228" s="194"/>
      <c r="S228" s="194"/>
      <c r="T228" s="195"/>
      <c r="AT228" s="196" t="s">
        <v>135</v>
      </c>
      <c r="AU228" s="196" t="s">
        <v>84</v>
      </c>
      <c r="AV228" s="12" t="s">
        <v>84</v>
      </c>
      <c r="AW228" s="12" t="s">
        <v>6</v>
      </c>
      <c r="AX228" s="12" t="s">
        <v>24</v>
      </c>
      <c r="AY228" s="196" t="s">
        <v>126</v>
      </c>
    </row>
    <row r="229" spans="2:65" s="1" customFormat="1" ht="22.5" customHeight="1" x14ac:dyDescent="0.3">
      <c r="B229" s="166"/>
      <c r="C229" s="167" t="s">
        <v>382</v>
      </c>
      <c r="D229" s="167" t="s">
        <v>128</v>
      </c>
      <c r="E229" s="168" t="s">
        <v>383</v>
      </c>
      <c r="F229" s="169" t="s">
        <v>384</v>
      </c>
      <c r="G229" s="170" t="s">
        <v>216</v>
      </c>
      <c r="H229" s="171">
        <v>14.484</v>
      </c>
      <c r="I229" s="172">
        <v>97.98</v>
      </c>
      <c r="J229" s="173">
        <f>ROUND(I229*H229,2)</f>
        <v>1419.14</v>
      </c>
      <c r="K229" s="169" t="s">
        <v>132</v>
      </c>
      <c r="L229" s="40"/>
      <c r="M229" s="174" t="s">
        <v>5</v>
      </c>
      <c r="N229" s="175" t="s">
        <v>47</v>
      </c>
      <c r="O229" s="41"/>
      <c r="P229" s="176">
        <f>O229*H229</f>
        <v>0</v>
      </c>
      <c r="Q229" s="176">
        <v>0</v>
      </c>
      <c r="R229" s="176">
        <f>Q229*H229</f>
        <v>0</v>
      </c>
      <c r="S229" s="176">
        <v>0</v>
      </c>
      <c r="T229" s="177">
        <f>S229*H229</f>
        <v>0</v>
      </c>
      <c r="AR229" s="23" t="s">
        <v>133</v>
      </c>
      <c r="AT229" s="23" t="s">
        <v>128</v>
      </c>
      <c r="AU229" s="23" t="s">
        <v>84</v>
      </c>
      <c r="AY229" s="23" t="s">
        <v>126</v>
      </c>
      <c r="BE229" s="178">
        <f>IF(N229="základní",J229,0)</f>
        <v>1419.14</v>
      </c>
      <c r="BF229" s="178">
        <f>IF(N229="snížená",J229,0)</f>
        <v>0</v>
      </c>
      <c r="BG229" s="178">
        <f>IF(N229="zákl. přenesená",J229,0)</f>
        <v>0</v>
      </c>
      <c r="BH229" s="178">
        <f>IF(N229="sníž. přenesená",J229,0)</f>
        <v>0</v>
      </c>
      <c r="BI229" s="178">
        <f>IF(N229="nulová",J229,0)</f>
        <v>0</v>
      </c>
      <c r="BJ229" s="23" t="s">
        <v>24</v>
      </c>
      <c r="BK229" s="178">
        <f>ROUND(I229*H229,2)</f>
        <v>1419.14</v>
      </c>
      <c r="BL229" s="23" t="s">
        <v>133</v>
      </c>
      <c r="BM229" s="23" t="s">
        <v>385</v>
      </c>
    </row>
    <row r="230" spans="2:65" s="1" customFormat="1" ht="22.5" customHeight="1" x14ac:dyDescent="0.3">
      <c r="B230" s="166"/>
      <c r="C230" s="167" t="s">
        <v>386</v>
      </c>
      <c r="D230" s="167" t="s">
        <v>128</v>
      </c>
      <c r="E230" s="168" t="s">
        <v>387</v>
      </c>
      <c r="F230" s="169" t="s">
        <v>388</v>
      </c>
      <c r="G230" s="170" t="s">
        <v>216</v>
      </c>
      <c r="H230" s="171">
        <v>9.4499999999999993</v>
      </c>
      <c r="I230" s="172">
        <v>293.93</v>
      </c>
      <c r="J230" s="173">
        <f>ROUND(I230*H230,2)</f>
        <v>2777.64</v>
      </c>
      <c r="K230" s="169" t="s">
        <v>132</v>
      </c>
      <c r="L230" s="40"/>
      <c r="M230" s="174" t="s">
        <v>5</v>
      </c>
      <c r="N230" s="175" t="s">
        <v>47</v>
      </c>
      <c r="O230" s="41"/>
      <c r="P230" s="176">
        <f>O230*H230</f>
        <v>0</v>
      </c>
      <c r="Q230" s="176">
        <v>0</v>
      </c>
      <c r="R230" s="176">
        <f>Q230*H230</f>
        <v>0</v>
      </c>
      <c r="S230" s="176">
        <v>0</v>
      </c>
      <c r="T230" s="177">
        <f>S230*H230</f>
        <v>0</v>
      </c>
      <c r="AR230" s="23" t="s">
        <v>133</v>
      </c>
      <c r="AT230" s="23" t="s">
        <v>128</v>
      </c>
      <c r="AU230" s="23" t="s">
        <v>84</v>
      </c>
      <c r="AY230" s="23" t="s">
        <v>126</v>
      </c>
      <c r="BE230" s="178">
        <f>IF(N230="základní",J230,0)</f>
        <v>2777.64</v>
      </c>
      <c r="BF230" s="178">
        <f>IF(N230="snížená",J230,0)</f>
        <v>0</v>
      </c>
      <c r="BG230" s="178">
        <f>IF(N230="zákl. přenesená",J230,0)</f>
        <v>0</v>
      </c>
      <c r="BH230" s="178">
        <f>IF(N230="sníž. přenesená",J230,0)</f>
        <v>0</v>
      </c>
      <c r="BI230" s="178">
        <f>IF(N230="nulová",J230,0)</f>
        <v>0</v>
      </c>
      <c r="BJ230" s="23" t="s">
        <v>24</v>
      </c>
      <c r="BK230" s="178">
        <f>ROUND(I230*H230,2)</f>
        <v>2777.64</v>
      </c>
      <c r="BL230" s="23" t="s">
        <v>133</v>
      </c>
      <c r="BM230" s="23" t="s">
        <v>389</v>
      </c>
    </row>
    <row r="231" spans="2:65" s="12" customFormat="1" x14ac:dyDescent="0.3">
      <c r="B231" s="187"/>
      <c r="D231" s="188" t="s">
        <v>135</v>
      </c>
      <c r="E231" s="189" t="s">
        <v>5</v>
      </c>
      <c r="F231" s="190" t="s">
        <v>390</v>
      </c>
      <c r="H231" s="191">
        <v>9.4499999999999993</v>
      </c>
      <c r="I231" s="192"/>
      <c r="L231" s="187"/>
      <c r="M231" s="193"/>
      <c r="N231" s="194"/>
      <c r="O231" s="194"/>
      <c r="P231" s="194"/>
      <c r="Q231" s="194"/>
      <c r="R231" s="194"/>
      <c r="S231" s="194"/>
      <c r="T231" s="195"/>
      <c r="AT231" s="196" t="s">
        <v>135</v>
      </c>
      <c r="AU231" s="196" t="s">
        <v>84</v>
      </c>
      <c r="AV231" s="12" t="s">
        <v>84</v>
      </c>
      <c r="AW231" s="12" t="s">
        <v>39</v>
      </c>
      <c r="AX231" s="12" t="s">
        <v>24</v>
      </c>
      <c r="AY231" s="196" t="s">
        <v>126</v>
      </c>
    </row>
    <row r="232" spans="2:65" s="1" customFormat="1" ht="22.5" customHeight="1" x14ac:dyDescent="0.3">
      <c r="B232" s="166"/>
      <c r="C232" s="167" t="s">
        <v>391</v>
      </c>
      <c r="D232" s="167" t="s">
        <v>128</v>
      </c>
      <c r="E232" s="168" t="s">
        <v>392</v>
      </c>
      <c r="F232" s="169" t="s">
        <v>393</v>
      </c>
      <c r="G232" s="170" t="s">
        <v>216</v>
      </c>
      <c r="H232" s="171">
        <v>5.04</v>
      </c>
      <c r="I232" s="172">
        <v>107.77</v>
      </c>
      <c r="J232" s="173">
        <f>ROUND(I232*H232,2)</f>
        <v>543.16</v>
      </c>
      <c r="K232" s="169" t="s">
        <v>132</v>
      </c>
      <c r="L232" s="40"/>
      <c r="M232" s="174" t="s">
        <v>5</v>
      </c>
      <c r="N232" s="175" t="s">
        <v>47</v>
      </c>
      <c r="O232" s="41"/>
      <c r="P232" s="176">
        <f>O232*H232</f>
        <v>0</v>
      </c>
      <c r="Q232" s="176">
        <v>0</v>
      </c>
      <c r="R232" s="176">
        <f>Q232*H232</f>
        <v>0</v>
      </c>
      <c r="S232" s="176">
        <v>0</v>
      </c>
      <c r="T232" s="177">
        <f>S232*H232</f>
        <v>0</v>
      </c>
      <c r="AR232" s="23" t="s">
        <v>133</v>
      </c>
      <c r="AT232" s="23" t="s">
        <v>128</v>
      </c>
      <c r="AU232" s="23" t="s">
        <v>84</v>
      </c>
      <c r="AY232" s="23" t="s">
        <v>126</v>
      </c>
      <c r="BE232" s="178">
        <f>IF(N232="základní",J232,0)</f>
        <v>543.16</v>
      </c>
      <c r="BF232" s="178">
        <f>IF(N232="snížená",J232,0)</f>
        <v>0</v>
      </c>
      <c r="BG232" s="178">
        <f>IF(N232="zákl. přenesená",J232,0)</f>
        <v>0</v>
      </c>
      <c r="BH232" s="178">
        <f>IF(N232="sníž. přenesená",J232,0)</f>
        <v>0</v>
      </c>
      <c r="BI232" s="178">
        <f>IF(N232="nulová",J232,0)</f>
        <v>0</v>
      </c>
      <c r="BJ232" s="23" t="s">
        <v>24</v>
      </c>
      <c r="BK232" s="178">
        <f>ROUND(I232*H232,2)</f>
        <v>543.16</v>
      </c>
      <c r="BL232" s="23" t="s">
        <v>133</v>
      </c>
      <c r="BM232" s="23" t="s">
        <v>394</v>
      </c>
    </row>
    <row r="233" spans="2:65" s="12" customFormat="1" x14ac:dyDescent="0.3">
      <c r="B233" s="187"/>
      <c r="D233" s="180" t="s">
        <v>135</v>
      </c>
      <c r="E233" s="196" t="s">
        <v>5</v>
      </c>
      <c r="F233" s="197" t="s">
        <v>395</v>
      </c>
      <c r="H233" s="198">
        <v>5.04</v>
      </c>
      <c r="I233" s="192"/>
      <c r="L233" s="187"/>
      <c r="M233" s="193"/>
      <c r="N233" s="194"/>
      <c r="O233" s="194"/>
      <c r="P233" s="194"/>
      <c r="Q233" s="194"/>
      <c r="R233" s="194"/>
      <c r="S233" s="194"/>
      <c r="T233" s="195"/>
      <c r="AT233" s="196" t="s">
        <v>135</v>
      </c>
      <c r="AU233" s="196" t="s">
        <v>84</v>
      </c>
      <c r="AV233" s="12" t="s">
        <v>84</v>
      </c>
      <c r="AW233" s="12" t="s">
        <v>39</v>
      </c>
      <c r="AX233" s="12" t="s">
        <v>24</v>
      </c>
      <c r="AY233" s="196" t="s">
        <v>126</v>
      </c>
    </row>
    <row r="234" spans="2:65" s="10" customFormat="1" ht="29.85" customHeight="1" x14ac:dyDescent="0.3">
      <c r="B234" s="152"/>
      <c r="D234" s="163" t="s">
        <v>75</v>
      </c>
      <c r="E234" s="164" t="s">
        <v>396</v>
      </c>
      <c r="F234" s="164" t="s">
        <v>397</v>
      </c>
      <c r="I234" s="155"/>
      <c r="J234" s="165">
        <f>BK234</f>
        <v>4888.8100000000004</v>
      </c>
      <c r="L234" s="152"/>
      <c r="M234" s="157"/>
      <c r="N234" s="158"/>
      <c r="O234" s="158"/>
      <c r="P234" s="159">
        <f>P235</f>
        <v>0</v>
      </c>
      <c r="Q234" s="158"/>
      <c r="R234" s="159">
        <f>R235</f>
        <v>0</v>
      </c>
      <c r="S234" s="158"/>
      <c r="T234" s="160">
        <f>T235</f>
        <v>0</v>
      </c>
      <c r="AR234" s="153" t="s">
        <v>24</v>
      </c>
      <c r="AT234" s="161" t="s">
        <v>75</v>
      </c>
      <c r="AU234" s="161" t="s">
        <v>24</v>
      </c>
      <c r="AY234" s="153" t="s">
        <v>126</v>
      </c>
      <c r="BK234" s="162">
        <f>BK235</f>
        <v>4888.8100000000004</v>
      </c>
    </row>
    <row r="235" spans="2:65" s="1" customFormat="1" ht="44.25" customHeight="1" x14ac:dyDescent="0.3">
      <c r="B235" s="166"/>
      <c r="C235" s="167" t="s">
        <v>398</v>
      </c>
      <c r="D235" s="167" t="s">
        <v>128</v>
      </c>
      <c r="E235" s="168" t="s">
        <v>399</v>
      </c>
      <c r="F235" s="169" t="s">
        <v>400</v>
      </c>
      <c r="G235" s="170" t="s">
        <v>216</v>
      </c>
      <c r="H235" s="171">
        <v>49.896000000000001</v>
      </c>
      <c r="I235" s="172">
        <v>97.98</v>
      </c>
      <c r="J235" s="173">
        <f>ROUND(I235*H235,2)</f>
        <v>4888.8100000000004</v>
      </c>
      <c r="K235" s="169" t="s">
        <v>132</v>
      </c>
      <c r="L235" s="40"/>
      <c r="M235" s="174" t="s">
        <v>5</v>
      </c>
      <c r="N235" s="175" t="s">
        <v>47</v>
      </c>
      <c r="O235" s="41"/>
      <c r="P235" s="176">
        <f>O235*H235</f>
        <v>0</v>
      </c>
      <c r="Q235" s="176">
        <v>0</v>
      </c>
      <c r="R235" s="176">
        <f>Q235*H235</f>
        <v>0</v>
      </c>
      <c r="S235" s="176">
        <v>0</v>
      </c>
      <c r="T235" s="177">
        <f>S235*H235</f>
        <v>0</v>
      </c>
      <c r="AR235" s="23" t="s">
        <v>133</v>
      </c>
      <c r="AT235" s="23" t="s">
        <v>128</v>
      </c>
      <c r="AU235" s="23" t="s">
        <v>84</v>
      </c>
      <c r="AY235" s="23" t="s">
        <v>126</v>
      </c>
      <c r="BE235" s="178">
        <f>IF(N235="základní",J235,0)</f>
        <v>4888.8100000000004</v>
      </c>
      <c r="BF235" s="178">
        <f>IF(N235="snížená",J235,0)</f>
        <v>0</v>
      </c>
      <c r="BG235" s="178">
        <f>IF(N235="zákl. přenesená",J235,0)</f>
        <v>0</v>
      </c>
      <c r="BH235" s="178">
        <f>IF(N235="sníž. přenesená",J235,0)</f>
        <v>0</v>
      </c>
      <c r="BI235" s="178">
        <f>IF(N235="nulová",J235,0)</f>
        <v>0</v>
      </c>
      <c r="BJ235" s="23" t="s">
        <v>24</v>
      </c>
      <c r="BK235" s="178">
        <f>ROUND(I235*H235,2)</f>
        <v>4888.8100000000004</v>
      </c>
      <c r="BL235" s="23" t="s">
        <v>133</v>
      </c>
      <c r="BM235" s="23" t="s">
        <v>401</v>
      </c>
    </row>
    <row r="236" spans="2:65" s="10" customFormat="1" ht="37.35" customHeight="1" x14ac:dyDescent="0.35">
      <c r="B236" s="152"/>
      <c r="D236" s="153" t="s">
        <v>75</v>
      </c>
      <c r="E236" s="154" t="s">
        <v>402</v>
      </c>
      <c r="F236" s="154" t="s">
        <v>403</v>
      </c>
      <c r="I236" s="155"/>
      <c r="J236" s="156">
        <f>BK236</f>
        <v>3110.03</v>
      </c>
      <c r="L236" s="152"/>
      <c r="M236" s="157"/>
      <c r="N236" s="158"/>
      <c r="O236" s="158"/>
      <c r="P236" s="159">
        <f>P237</f>
        <v>0</v>
      </c>
      <c r="Q236" s="158"/>
      <c r="R236" s="159">
        <f>R237</f>
        <v>7.8399999999999997E-3</v>
      </c>
      <c r="S236" s="158"/>
      <c r="T236" s="160">
        <f>T237</f>
        <v>0</v>
      </c>
      <c r="AR236" s="153" t="s">
        <v>84</v>
      </c>
      <c r="AT236" s="161" t="s">
        <v>75</v>
      </c>
      <c r="AU236" s="161" t="s">
        <v>76</v>
      </c>
      <c r="AY236" s="153" t="s">
        <v>126</v>
      </c>
      <c r="BK236" s="162">
        <f>BK237</f>
        <v>3110.03</v>
      </c>
    </row>
    <row r="237" spans="2:65" s="10" customFormat="1" ht="19.899999999999999" customHeight="1" x14ac:dyDescent="0.3">
      <c r="B237" s="152"/>
      <c r="D237" s="163" t="s">
        <v>75</v>
      </c>
      <c r="E237" s="164" t="s">
        <v>404</v>
      </c>
      <c r="F237" s="164" t="s">
        <v>405</v>
      </c>
      <c r="I237" s="155"/>
      <c r="J237" s="165">
        <f>BK237</f>
        <v>3110.03</v>
      </c>
      <c r="L237" s="152"/>
      <c r="M237" s="157"/>
      <c r="N237" s="158"/>
      <c r="O237" s="158"/>
      <c r="P237" s="159">
        <f>SUM(P238:P252)</f>
        <v>0</v>
      </c>
      <c r="Q237" s="158"/>
      <c r="R237" s="159">
        <f>SUM(R238:R252)</f>
        <v>7.8399999999999997E-3</v>
      </c>
      <c r="S237" s="158"/>
      <c r="T237" s="160">
        <f>SUM(T238:T252)</f>
        <v>0</v>
      </c>
      <c r="AR237" s="153" t="s">
        <v>84</v>
      </c>
      <c r="AT237" s="161" t="s">
        <v>75</v>
      </c>
      <c r="AU237" s="161" t="s">
        <v>24</v>
      </c>
      <c r="AY237" s="153" t="s">
        <v>126</v>
      </c>
      <c r="BK237" s="162">
        <f>SUM(BK238:BK252)</f>
        <v>3110.03</v>
      </c>
    </row>
    <row r="238" spans="2:65" s="1" customFormat="1" ht="31.5" customHeight="1" x14ac:dyDescent="0.3">
      <c r="B238" s="166"/>
      <c r="C238" s="167" t="s">
        <v>406</v>
      </c>
      <c r="D238" s="167" t="s">
        <v>128</v>
      </c>
      <c r="E238" s="168" t="s">
        <v>407</v>
      </c>
      <c r="F238" s="169" t="s">
        <v>408</v>
      </c>
      <c r="G238" s="170" t="s">
        <v>152</v>
      </c>
      <c r="H238" s="171">
        <v>1</v>
      </c>
      <c r="I238" s="172">
        <v>777.93</v>
      </c>
      <c r="J238" s="173">
        <f>ROUND(I238*H238,2)</f>
        <v>777.93</v>
      </c>
      <c r="K238" s="169" t="s">
        <v>132</v>
      </c>
      <c r="L238" s="40"/>
      <c r="M238" s="174" t="s">
        <v>5</v>
      </c>
      <c r="N238" s="175" t="s">
        <v>47</v>
      </c>
      <c r="O238" s="41"/>
      <c r="P238" s="176">
        <f>O238*H238</f>
        <v>0</v>
      </c>
      <c r="Q238" s="176">
        <v>5.8599999999999998E-3</v>
      </c>
      <c r="R238" s="176">
        <f>Q238*H238</f>
        <v>5.8599999999999998E-3</v>
      </c>
      <c r="S238" s="176">
        <v>0</v>
      </c>
      <c r="T238" s="177">
        <f>S238*H238</f>
        <v>0</v>
      </c>
      <c r="AR238" s="23" t="s">
        <v>205</v>
      </c>
      <c r="AT238" s="23" t="s">
        <v>128</v>
      </c>
      <c r="AU238" s="23" t="s">
        <v>84</v>
      </c>
      <c r="AY238" s="23" t="s">
        <v>126</v>
      </c>
      <c r="BE238" s="178">
        <f>IF(N238="základní",J238,0)</f>
        <v>777.93</v>
      </c>
      <c r="BF238" s="178">
        <f>IF(N238="snížená",J238,0)</f>
        <v>0</v>
      </c>
      <c r="BG238" s="178">
        <f>IF(N238="zákl. přenesená",J238,0)</f>
        <v>0</v>
      </c>
      <c r="BH238" s="178">
        <f>IF(N238="sníž. přenesená",J238,0)</f>
        <v>0</v>
      </c>
      <c r="BI238" s="178">
        <f>IF(N238="nulová",J238,0)</f>
        <v>0</v>
      </c>
      <c r="BJ238" s="23" t="s">
        <v>24</v>
      </c>
      <c r="BK238" s="178">
        <f>ROUND(I238*H238,2)</f>
        <v>777.93</v>
      </c>
      <c r="BL238" s="23" t="s">
        <v>205</v>
      </c>
      <c r="BM238" s="23" t="s">
        <v>409</v>
      </c>
    </row>
    <row r="239" spans="2:65" s="11" customFormat="1" x14ac:dyDescent="0.3">
      <c r="B239" s="179"/>
      <c r="D239" s="180" t="s">
        <v>135</v>
      </c>
      <c r="E239" s="181" t="s">
        <v>5</v>
      </c>
      <c r="F239" s="182" t="s">
        <v>356</v>
      </c>
      <c r="H239" s="181" t="s">
        <v>5</v>
      </c>
      <c r="I239" s="183"/>
      <c r="L239" s="179"/>
      <c r="M239" s="184"/>
      <c r="N239" s="185"/>
      <c r="O239" s="185"/>
      <c r="P239" s="185"/>
      <c r="Q239" s="185"/>
      <c r="R239" s="185"/>
      <c r="S239" s="185"/>
      <c r="T239" s="186"/>
      <c r="AT239" s="181" t="s">
        <v>135</v>
      </c>
      <c r="AU239" s="181" t="s">
        <v>84</v>
      </c>
      <c r="AV239" s="11" t="s">
        <v>24</v>
      </c>
      <c r="AW239" s="11" t="s">
        <v>39</v>
      </c>
      <c r="AX239" s="11" t="s">
        <v>76</v>
      </c>
      <c r="AY239" s="181" t="s">
        <v>126</v>
      </c>
    </row>
    <row r="240" spans="2:65" s="12" customFormat="1" x14ac:dyDescent="0.3">
      <c r="B240" s="187"/>
      <c r="D240" s="188" t="s">
        <v>135</v>
      </c>
      <c r="E240" s="189" t="s">
        <v>5</v>
      </c>
      <c r="F240" s="190" t="s">
        <v>24</v>
      </c>
      <c r="H240" s="191">
        <v>1</v>
      </c>
      <c r="I240" s="192"/>
      <c r="L240" s="187"/>
      <c r="M240" s="193"/>
      <c r="N240" s="194"/>
      <c r="O240" s="194"/>
      <c r="P240" s="194"/>
      <c r="Q240" s="194"/>
      <c r="R240" s="194"/>
      <c r="S240" s="194"/>
      <c r="T240" s="195"/>
      <c r="AT240" s="196" t="s">
        <v>135</v>
      </c>
      <c r="AU240" s="196" t="s">
        <v>84</v>
      </c>
      <c r="AV240" s="12" t="s">
        <v>84</v>
      </c>
      <c r="AW240" s="12" t="s">
        <v>39</v>
      </c>
      <c r="AX240" s="12" t="s">
        <v>24</v>
      </c>
      <c r="AY240" s="196" t="s">
        <v>126</v>
      </c>
    </row>
    <row r="241" spans="2:65" s="1" customFormat="1" ht="44.25" customHeight="1" x14ac:dyDescent="0.3">
      <c r="B241" s="166"/>
      <c r="C241" s="167" t="s">
        <v>410</v>
      </c>
      <c r="D241" s="167" t="s">
        <v>128</v>
      </c>
      <c r="E241" s="168" t="s">
        <v>411</v>
      </c>
      <c r="F241" s="169" t="s">
        <v>412</v>
      </c>
      <c r="G241" s="170" t="s">
        <v>152</v>
      </c>
      <c r="H241" s="171">
        <v>1</v>
      </c>
      <c r="I241" s="172">
        <v>65.64</v>
      </c>
      <c r="J241" s="173">
        <f>ROUND(I241*H241,2)</f>
        <v>65.64</v>
      </c>
      <c r="K241" s="169" t="s">
        <v>132</v>
      </c>
      <c r="L241" s="40"/>
      <c r="M241" s="174" t="s">
        <v>5</v>
      </c>
      <c r="N241" s="175" t="s">
        <v>47</v>
      </c>
      <c r="O241" s="41"/>
      <c r="P241" s="176">
        <f>O241*H241</f>
        <v>0</v>
      </c>
      <c r="Q241" s="176">
        <v>1E-4</v>
      </c>
      <c r="R241" s="176">
        <f>Q241*H241</f>
        <v>1E-4</v>
      </c>
      <c r="S241" s="176">
        <v>0</v>
      </c>
      <c r="T241" s="177">
        <f>S241*H241</f>
        <v>0</v>
      </c>
      <c r="AR241" s="23" t="s">
        <v>205</v>
      </c>
      <c r="AT241" s="23" t="s">
        <v>128</v>
      </c>
      <c r="AU241" s="23" t="s">
        <v>84</v>
      </c>
      <c r="AY241" s="23" t="s">
        <v>126</v>
      </c>
      <c r="BE241" s="178">
        <f>IF(N241="základní",J241,0)</f>
        <v>65.64</v>
      </c>
      <c r="BF241" s="178">
        <f>IF(N241="snížená",J241,0)</f>
        <v>0</v>
      </c>
      <c r="BG241" s="178">
        <f>IF(N241="zákl. přenesená",J241,0)</f>
        <v>0</v>
      </c>
      <c r="BH241" s="178">
        <f>IF(N241="sníž. přenesená",J241,0)</f>
        <v>0</v>
      </c>
      <c r="BI241" s="178">
        <f>IF(N241="nulová",J241,0)</f>
        <v>0</v>
      </c>
      <c r="BJ241" s="23" t="s">
        <v>24</v>
      </c>
      <c r="BK241" s="178">
        <f>ROUND(I241*H241,2)</f>
        <v>65.64</v>
      </c>
      <c r="BL241" s="23" t="s">
        <v>205</v>
      </c>
      <c r="BM241" s="23" t="s">
        <v>413</v>
      </c>
    </row>
    <row r="242" spans="2:65" s="11" customFormat="1" x14ac:dyDescent="0.3">
      <c r="B242" s="179"/>
      <c r="D242" s="180" t="s">
        <v>135</v>
      </c>
      <c r="E242" s="181" t="s">
        <v>5</v>
      </c>
      <c r="F242" s="182" t="s">
        <v>356</v>
      </c>
      <c r="H242" s="181" t="s">
        <v>5</v>
      </c>
      <c r="I242" s="183"/>
      <c r="L242" s="179"/>
      <c r="M242" s="184"/>
      <c r="N242" s="185"/>
      <c r="O242" s="185"/>
      <c r="P242" s="185"/>
      <c r="Q242" s="185"/>
      <c r="R242" s="185"/>
      <c r="S242" s="185"/>
      <c r="T242" s="186"/>
      <c r="AT242" s="181" t="s">
        <v>135</v>
      </c>
      <c r="AU242" s="181" t="s">
        <v>84</v>
      </c>
      <c r="AV242" s="11" t="s">
        <v>24</v>
      </c>
      <c r="AW242" s="11" t="s">
        <v>39</v>
      </c>
      <c r="AX242" s="11" t="s">
        <v>76</v>
      </c>
      <c r="AY242" s="181" t="s">
        <v>126</v>
      </c>
    </row>
    <row r="243" spans="2:65" s="12" customFormat="1" x14ac:dyDescent="0.3">
      <c r="B243" s="187"/>
      <c r="D243" s="188" t="s">
        <v>135</v>
      </c>
      <c r="E243" s="189" t="s">
        <v>5</v>
      </c>
      <c r="F243" s="190" t="s">
        <v>24</v>
      </c>
      <c r="H243" s="191">
        <v>1</v>
      </c>
      <c r="I243" s="192"/>
      <c r="L243" s="187"/>
      <c r="M243" s="193"/>
      <c r="N243" s="194"/>
      <c r="O243" s="194"/>
      <c r="P243" s="194"/>
      <c r="Q243" s="194"/>
      <c r="R243" s="194"/>
      <c r="S243" s="194"/>
      <c r="T243" s="195"/>
      <c r="AT243" s="196" t="s">
        <v>135</v>
      </c>
      <c r="AU243" s="196" t="s">
        <v>84</v>
      </c>
      <c r="AV243" s="12" t="s">
        <v>84</v>
      </c>
      <c r="AW243" s="12" t="s">
        <v>39</v>
      </c>
      <c r="AX243" s="12" t="s">
        <v>24</v>
      </c>
      <c r="AY243" s="196" t="s">
        <v>126</v>
      </c>
    </row>
    <row r="244" spans="2:65" s="1" customFormat="1" ht="31.5" customHeight="1" x14ac:dyDescent="0.3">
      <c r="B244" s="166"/>
      <c r="C244" s="167" t="s">
        <v>414</v>
      </c>
      <c r="D244" s="167" t="s">
        <v>128</v>
      </c>
      <c r="E244" s="168" t="s">
        <v>415</v>
      </c>
      <c r="F244" s="169" t="s">
        <v>416</v>
      </c>
      <c r="G244" s="170" t="s">
        <v>292</v>
      </c>
      <c r="H244" s="171">
        <v>1</v>
      </c>
      <c r="I244" s="172">
        <v>1018.95</v>
      </c>
      <c r="J244" s="173">
        <f>ROUND(I244*H244,2)</f>
        <v>1018.95</v>
      </c>
      <c r="K244" s="169" t="s">
        <v>132</v>
      </c>
      <c r="L244" s="40"/>
      <c r="M244" s="174" t="s">
        <v>5</v>
      </c>
      <c r="N244" s="175" t="s">
        <v>47</v>
      </c>
      <c r="O244" s="41"/>
      <c r="P244" s="176">
        <f>O244*H244</f>
        <v>0</v>
      </c>
      <c r="Q244" s="176">
        <v>1.6800000000000001E-3</v>
      </c>
      <c r="R244" s="176">
        <f>Q244*H244</f>
        <v>1.6800000000000001E-3</v>
      </c>
      <c r="S244" s="176">
        <v>0</v>
      </c>
      <c r="T244" s="177">
        <f>S244*H244</f>
        <v>0</v>
      </c>
      <c r="AR244" s="23" t="s">
        <v>205</v>
      </c>
      <c r="AT244" s="23" t="s">
        <v>128</v>
      </c>
      <c r="AU244" s="23" t="s">
        <v>84</v>
      </c>
      <c r="AY244" s="23" t="s">
        <v>126</v>
      </c>
      <c r="BE244" s="178">
        <f>IF(N244="základní",J244,0)</f>
        <v>1018.95</v>
      </c>
      <c r="BF244" s="178">
        <f>IF(N244="snížená",J244,0)</f>
        <v>0</v>
      </c>
      <c r="BG244" s="178">
        <f>IF(N244="zákl. přenesená",J244,0)</f>
        <v>0</v>
      </c>
      <c r="BH244" s="178">
        <f>IF(N244="sníž. přenesená",J244,0)</f>
        <v>0</v>
      </c>
      <c r="BI244" s="178">
        <f>IF(N244="nulová",J244,0)</f>
        <v>0</v>
      </c>
      <c r="BJ244" s="23" t="s">
        <v>24</v>
      </c>
      <c r="BK244" s="178">
        <f>ROUND(I244*H244,2)</f>
        <v>1018.95</v>
      </c>
      <c r="BL244" s="23" t="s">
        <v>205</v>
      </c>
      <c r="BM244" s="23" t="s">
        <v>417</v>
      </c>
    </row>
    <row r="245" spans="2:65" s="11" customFormat="1" x14ac:dyDescent="0.3">
      <c r="B245" s="179"/>
      <c r="D245" s="180" t="s">
        <v>135</v>
      </c>
      <c r="E245" s="181" t="s">
        <v>5</v>
      </c>
      <c r="F245" s="182" t="s">
        <v>356</v>
      </c>
      <c r="H245" s="181" t="s">
        <v>5</v>
      </c>
      <c r="I245" s="183"/>
      <c r="L245" s="179"/>
      <c r="M245" s="184"/>
      <c r="N245" s="185"/>
      <c r="O245" s="185"/>
      <c r="P245" s="185"/>
      <c r="Q245" s="185"/>
      <c r="R245" s="185"/>
      <c r="S245" s="185"/>
      <c r="T245" s="186"/>
      <c r="AT245" s="181" t="s">
        <v>135</v>
      </c>
      <c r="AU245" s="181" t="s">
        <v>84</v>
      </c>
      <c r="AV245" s="11" t="s">
        <v>24</v>
      </c>
      <c r="AW245" s="11" t="s">
        <v>39</v>
      </c>
      <c r="AX245" s="11" t="s">
        <v>76</v>
      </c>
      <c r="AY245" s="181" t="s">
        <v>126</v>
      </c>
    </row>
    <row r="246" spans="2:65" s="12" customFormat="1" x14ac:dyDescent="0.3">
      <c r="B246" s="187"/>
      <c r="D246" s="188" t="s">
        <v>135</v>
      </c>
      <c r="E246" s="189" t="s">
        <v>5</v>
      </c>
      <c r="F246" s="190" t="s">
        <v>24</v>
      </c>
      <c r="H246" s="191">
        <v>1</v>
      </c>
      <c r="I246" s="192"/>
      <c r="L246" s="187"/>
      <c r="M246" s="193"/>
      <c r="N246" s="194"/>
      <c r="O246" s="194"/>
      <c r="P246" s="194"/>
      <c r="Q246" s="194"/>
      <c r="R246" s="194"/>
      <c r="S246" s="194"/>
      <c r="T246" s="195"/>
      <c r="AT246" s="196" t="s">
        <v>135</v>
      </c>
      <c r="AU246" s="196" t="s">
        <v>84</v>
      </c>
      <c r="AV246" s="12" t="s">
        <v>84</v>
      </c>
      <c r="AW246" s="12" t="s">
        <v>39</v>
      </c>
      <c r="AX246" s="12" t="s">
        <v>24</v>
      </c>
      <c r="AY246" s="196" t="s">
        <v>126</v>
      </c>
    </row>
    <row r="247" spans="2:65" s="1" customFormat="1" ht="31.5" customHeight="1" x14ac:dyDescent="0.3">
      <c r="B247" s="166"/>
      <c r="C247" s="167" t="s">
        <v>418</v>
      </c>
      <c r="D247" s="167" t="s">
        <v>128</v>
      </c>
      <c r="E247" s="168" t="s">
        <v>419</v>
      </c>
      <c r="F247" s="169" t="s">
        <v>420</v>
      </c>
      <c r="G247" s="170" t="s">
        <v>152</v>
      </c>
      <c r="H247" s="171">
        <v>1</v>
      </c>
      <c r="I247" s="172">
        <v>33</v>
      </c>
      <c r="J247" s="173">
        <f>ROUND(I247*H247,2)</f>
        <v>33</v>
      </c>
      <c r="K247" s="169" t="s">
        <v>132</v>
      </c>
      <c r="L247" s="40"/>
      <c r="M247" s="174" t="s">
        <v>5</v>
      </c>
      <c r="N247" s="175" t="s">
        <v>47</v>
      </c>
      <c r="O247" s="41"/>
      <c r="P247" s="176">
        <f>O247*H247</f>
        <v>0</v>
      </c>
      <c r="Q247" s="176">
        <v>1.9000000000000001E-4</v>
      </c>
      <c r="R247" s="176">
        <f>Q247*H247</f>
        <v>1.9000000000000001E-4</v>
      </c>
      <c r="S247" s="176">
        <v>0</v>
      </c>
      <c r="T247" s="177">
        <f>S247*H247</f>
        <v>0</v>
      </c>
      <c r="AR247" s="23" t="s">
        <v>205</v>
      </c>
      <c r="AT247" s="23" t="s">
        <v>128</v>
      </c>
      <c r="AU247" s="23" t="s">
        <v>84</v>
      </c>
      <c r="AY247" s="23" t="s">
        <v>126</v>
      </c>
      <c r="BE247" s="178">
        <f>IF(N247="základní",J247,0)</f>
        <v>33</v>
      </c>
      <c r="BF247" s="178">
        <f>IF(N247="snížená",J247,0)</f>
        <v>0</v>
      </c>
      <c r="BG247" s="178">
        <f>IF(N247="zákl. přenesená",J247,0)</f>
        <v>0</v>
      </c>
      <c r="BH247" s="178">
        <f>IF(N247="sníž. přenesená",J247,0)</f>
        <v>0</v>
      </c>
      <c r="BI247" s="178">
        <f>IF(N247="nulová",J247,0)</f>
        <v>0</v>
      </c>
      <c r="BJ247" s="23" t="s">
        <v>24</v>
      </c>
      <c r="BK247" s="178">
        <f>ROUND(I247*H247,2)</f>
        <v>33</v>
      </c>
      <c r="BL247" s="23" t="s">
        <v>205</v>
      </c>
      <c r="BM247" s="23" t="s">
        <v>421</v>
      </c>
    </row>
    <row r="248" spans="2:65" s="1" customFormat="1" ht="31.5" customHeight="1" x14ac:dyDescent="0.3">
      <c r="B248" s="166"/>
      <c r="C248" s="167" t="s">
        <v>422</v>
      </c>
      <c r="D248" s="167" t="s">
        <v>128</v>
      </c>
      <c r="E248" s="168" t="s">
        <v>423</v>
      </c>
      <c r="F248" s="169" t="s">
        <v>424</v>
      </c>
      <c r="G248" s="170" t="s">
        <v>152</v>
      </c>
      <c r="H248" s="171">
        <v>1</v>
      </c>
      <c r="I248" s="172">
        <v>27.43</v>
      </c>
      <c r="J248" s="173">
        <f>ROUND(I248*H248,2)</f>
        <v>27.43</v>
      </c>
      <c r="K248" s="169" t="s">
        <v>132</v>
      </c>
      <c r="L248" s="40"/>
      <c r="M248" s="174" t="s">
        <v>5</v>
      </c>
      <c r="N248" s="175" t="s">
        <v>47</v>
      </c>
      <c r="O248" s="41"/>
      <c r="P248" s="176">
        <f>O248*H248</f>
        <v>0</v>
      </c>
      <c r="Q248" s="176">
        <v>1.0000000000000001E-5</v>
      </c>
      <c r="R248" s="176">
        <f>Q248*H248</f>
        <v>1.0000000000000001E-5</v>
      </c>
      <c r="S248" s="176">
        <v>0</v>
      </c>
      <c r="T248" s="177">
        <f>S248*H248</f>
        <v>0</v>
      </c>
      <c r="AR248" s="23" t="s">
        <v>205</v>
      </c>
      <c r="AT248" s="23" t="s">
        <v>128</v>
      </c>
      <c r="AU248" s="23" t="s">
        <v>84</v>
      </c>
      <c r="AY248" s="23" t="s">
        <v>126</v>
      </c>
      <c r="BE248" s="178">
        <f>IF(N248="základní",J248,0)</f>
        <v>27.43</v>
      </c>
      <c r="BF248" s="178">
        <f>IF(N248="snížená",J248,0)</f>
        <v>0</v>
      </c>
      <c r="BG248" s="178">
        <f>IF(N248="zákl. přenesená",J248,0)</f>
        <v>0</v>
      </c>
      <c r="BH248" s="178">
        <f>IF(N248="sníž. přenesená",J248,0)</f>
        <v>0</v>
      </c>
      <c r="BI248" s="178">
        <f>IF(N248="nulová",J248,0)</f>
        <v>0</v>
      </c>
      <c r="BJ248" s="23" t="s">
        <v>24</v>
      </c>
      <c r="BK248" s="178">
        <f>ROUND(I248*H248,2)</f>
        <v>27.43</v>
      </c>
      <c r="BL248" s="23" t="s">
        <v>205</v>
      </c>
      <c r="BM248" s="23" t="s">
        <v>425</v>
      </c>
    </row>
    <row r="249" spans="2:65" s="1" customFormat="1" ht="22.5" customHeight="1" x14ac:dyDescent="0.3">
      <c r="B249" s="166"/>
      <c r="C249" s="167" t="s">
        <v>426</v>
      </c>
      <c r="D249" s="167" t="s">
        <v>128</v>
      </c>
      <c r="E249" s="168" t="s">
        <v>427</v>
      </c>
      <c r="F249" s="169" t="s">
        <v>428</v>
      </c>
      <c r="G249" s="170" t="s">
        <v>292</v>
      </c>
      <c r="H249" s="171">
        <v>1</v>
      </c>
      <c r="I249" s="172">
        <v>1185.51</v>
      </c>
      <c r="J249" s="173">
        <f>ROUND(I249*H249,2)</f>
        <v>1185.51</v>
      </c>
      <c r="K249" s="169" t="s">
        <v>196</v>
      </c>
      <c r="L249" s="40"/>
      <c r="M249" s="174" t="s">
        <v>5</v>
      </c>
      <c r="N249" s="175" t="s">
        <v>47</v>
      </c>
      <c r="O249" s="41"/>
      <c r="P249" s="176">
        <f>O249*H249</f>
        <v>0</v>
      </c>
      <c r="Q249" s="176">
        <v>0</v>
      </c>
      <c r="R249" s="176">
        <f>Q249*H249</f>
        <v>0</v>
      </c>
      <c r="S249" s="176">
        <v>0</v>
      </c>
      <c r="T249" s="177">
        <f>S249*H249</f>
        <v>0</v>
      </c>
      <c r="AR249" s="23" t="s">
        <v>205</v>
      </c>
      <c r="AT249" s="23" t="s">
        <v>128</v>
      </c>
      <c r="AU249" s="23" t="s">
        <v>84</v>
      </c>
      <c r="AY249" s="23" t="s">
        <v>126</v>
      </c>
      <c r="BE249" s="178">
        <f>IF(N249="základní",J249,0)</f>
        <v>1185.51</v>
      </c>
      <c r="BF249" s="178">
        <f>IF(N249="snížená",J249,0)</f>
        <v>0</v>
      </c>
      <c r="BG249" s="178">
        <f>IF(N249="zákl. přenesená",J249,0)</f>
        <v>0</v>
      </c>
      <c r="BH249" s="178">
        <f>IF(N249="sníž. přenesená",J249,0)</f>
        <v>0</v>
      </c>
      <c r="BI249" s="178">
        <f>IF(N249="nulová",J249,0)</f>
        <v>0</v>
      </c>
      <c r="BJ249" s="23" t="s">
        <v>24</v>
      </c>
      <c r="BK249" s="178">
        <f>ROUND(I249*H249,2)</f>
        <v>1185.51</v>
      </c>
      <c r="BL249" s="23" t="s">
        <v>205</v>
      </c>
      <c r="BM249" s="23" t="s">
        <v>429</v>
      </c>
    </row>
    <row r="250" spans="2:65" s="11" customFormat="1" x14ac:dyDescent="0.3">
      <c r="B250" s="179"/>
      <c r="D250" s="180" t="s">
        <v>135</v>
      </c>
      <c r="E250" s="181" t="s">
        <v>5</v>
      </c>
      <c r="F250" s="182" t="s">
        <v>356</v>
      </c>
      <c r="H250" s="181" t="s">
        <v>5</v>
      </c>
      <c r="I250" s="183"/>
      <c r="L250" s="179"/>
      <c r="M250" s="184"/>
      <c r="N250" s="185"/>
      <c r="O250" s="185"/>
      <c r="P250" s="185"/>
      <c r="Q250" s="185"/>
      <c r="R250" s="185"/>
      <c r="S250" s="185"/>
      <c r="T250" s="186"/>
      <c r="AT250" s="181" t="s">
        <v>135</v>
      </c>
      <c r="AU250" s="181" t="s">
        <v>84</v>
      </c>
      <c r="AV250" s="11" t="s">
        <v>24</v>
      </c>
      <c r="AW250" s="11" t="s">
        <v>39</v>
      </c>
      <c r="AX250" s="11" t="s">
        <v>76</v>
      </c>
      <c r="AY250" s="181" t="s">
        <v>126</v>
      </c>
    </row>
    <row r="251" spans="2:65" s="12" customFormat="1" x14ac:dyDescent="0.3">
      <c r="B251" s="187"/>
      <c r="D251" s="188" t="s">
        <v>135</v>
      </c>
      <c r="E251" s="189" t="s">
        <v>5</v>
      </c>
      <c r="F251" s="190" t="s">
        <v>24</v>
      </c>
      <c r="H251" s="191">
        <v>1</v>
      </c>
      <c r="I251" s="192"/>
      <c r="L251" s="187"/>
      <c r="M251" s="193"/>
      <c r="N251" s="194"/>
      <c r="O251" s="194"/>
      <c r="P251" s="194"/>
      <c r="Q251" s="194"/>
      <c r="R251" s="194"/>
      <c r="S251" s="194"/>
      <c r="T251" s="195"/>
      <c r="AT251" s="196" t="s">
        <v>135</v>
      </c>
      <c r="AU251" s="196" t="s">
        <v>84</v>
      </c>
      <c r="AV251" s="12" t="s">
        <v>84</v>
      </c>
      <c r="AW251" s="12" t="s">
        <v>39</v>
      </c>
      <c r="AX251" s="12" t="s">
        <v>24</v>
      </c>
      <c r="AY251" s="196" t="s">
        <v>126</v>
      </c>
    </row>
    <row r="252" spans="2:65" s="1" customFormat="1" ht="31.5" customHeight="1" x14ac:dyDescent="0.3">
      <c r="B252" s="166"/>
      <c r="C252" s="167" t="s">
        <v>430</v>
      </c>
      <c r="D252" s="167" t="s">
        <v>128</v>
      </c>
      <c r="E252" s="168" t="s">
        <v>431</v>
      </c>
      <c r="F252" s="169" t="s">
        <v>432</v>
      </c>
      <c r="G252" s="170" t="s">
        <v>216</v>
      </c>
      <c r="H252" s="171">
        <v>8.0000000000000002E-3</v>
      </c>
      <c r="I252" s="172">
        <v>195.95</v>
      </c>
      <c r="J252" s="173">
        <f>ROUND(I252*H252,2)</f>
        <v>1.57</v>
      </c>
      <c r="K252" s="169" t="s">
        <v>132</v>
      </c>
      <c r="L252" s="40"/>
      <c r="M252" s="174" t="s">
        <v>5</v>
      </c>
      <c r="N252" s="175" t="s">
        <v>47</v>
      </c>
      <c r="O252" s="41"/>
      <c r="P252" s="176">
        <f>O252*H252</f>
        <v>0</v>
      </c>
      <c r="Q252" s="176">
        <v>0</v>
      </c>
      <c r="R252" s="176">
        <f>Q252*H252</f>
        <v>0</v>
      </c>
      <c r="S252" s="176">
        <v>0</v>
      </c>
      <c r="T252" s="177">
        <f>S252*H252</f>
        <v>0</v>
      </c>
      <c r="AR252" s="23" t="s">
        <v>205</v>
      </c>
      <c r="AT252" s="23" t="s">
        <v>128</v>
      </c>
      <c r="AU252" s="23" t="s">
        <v>84</v>
      </c>
      <c r="AY252" s="23" t="s">
        <v>126</v>
      </c>
      <c r="BE252" s="178">
        <f>IF(N252="základní",J252,0)</f>
        <v>1.57</v>
      </c>
      <c r="BF252" s="178">
        <f>IF(N252="snížená",J252,0)</f>
        <v>0</v>
      </c>
      <c r="BG252" s="178">
        <f>IF(N252="zákl. přenesená",J252,0)</f>
        <v>0</v>
      </c>
      <c r="BH252" s="178">
        <f>IF(N252="sníž. přenesená",J252,0)</f>
        <v>0</v>
      </c>
      <c r="BI252" s="178">
        <f>IF(N252="nulová",J252,0)</f>
        <v>0</v>
      </c>
      <c r="BJ252" s="23" t="s">
        <v>24</v>
      </c>
      <c r="BK252" s="178">
        <f>ROUND(I252*H252,2)</f>
        <v>1.57</v>
      </c>
      <c r="BL252" s="23" t="s">
        <v>205</v>
      </c>
      <c r="BM252" s="23" t="s">
        <v>433</v>
      </c>
    </row>
    <row r="253" spans="2:65" s="10" customFormat="1" ht="37.35" customHeight="1" x14ac:dyDescent="0.35">
      <c r="B253" s="152"/>
      <c r="D253" s="163" t="s">
        <v>75</v>
      </c>
      <c r="E253" s="220" t="s">
        <v>109</v>
      </c>
      <c r="F253" s="220" t="s">
        <v>434</v>
      </c>
      <c r="I253" s="155"/>
      <c r="J253" s="221">
        <f>BK253</f>
        <v>0</v>
      </c>
      <c r="L253" s="152"/>
      <c r="M253" s="157"/>
      <c r="N253" s="158"/>
      <c r="O253" s="158"/>
      <c r="P253" s="159">
        <f>SUM(P254:P255)</f>
        <v>0</v>
      </c>
      <c r="Q253" s="158"/>
      <c r="R253" s="159">
        <f>SUM(R254:R255)</f>
        <v>0</v>
      </c>
      <c r="S253" s="158"/>
      <c r="T253" s="160">
        <f>SUM(T254:T255)</f>
        <v>0</v>
      </c>
      <c r="AR253" s="153" t="s">
        <v>133</v>
      </c>
      <c r="AT253" s="161" t="s">
        <v>75</v>
      </c>
      <c r="AU253" s="161" t="s">
        <v>76</v>
      </c>
      <c r="AY253" s="153" t="s">
        <v>126</v>
      </c>
      <c r="BK253" s="162">
        <f>SUM(BK254:BK255)</f>
        <v>0</v>
      </c>
    </row>
    <row r="254" spans="2:65" s="1" customFormat="1" ht="31.5" customHeight="1" x14ac:dyDescent="0.3">
      <c r="B254" s="166"/>
      <c r="C254" s="167"/>
      <c r="D254" s="167"/>
      <c r="E254" s="168"/>
      <c r="F254" s="169"/>
      <c r="G254" s="170"/>
      <c r="H254" s="171">
        <v>0</v>
      </c>
      <c r="I254" s="172">
        <v>0</v>
      </c>
      <c r="J254" s="173">
        <f>ROUND(I254*H254,2)</f>
        <v>0</v>
      </c>
      <c r="K254" s="169"/>
      <c r="L254" s="40"/>
      <c r="M254" s="174" t="s">
        <v>5</v>
      </c>
      <c r="N254" s="175" t="s">
        <v>47</v>
      </c>
      <c r="O254" s="41"/>
      <c r="P254" s="176">
        <f>O254*H254</f>
        <v>0</v>
      </c>
      <c r="Q254" s="176">
        <v>0</v>
      </c>
      <c r="R254" s="176">
        <f>Q254*H254</f>
        <v>0</v>
      </c>
      <c r="S254" s="176">
        <v>0</v>
      </c>
      <c r="T254" s="177">
        <f>S254*H254</f>
        <v>0</v>
      </c>
      <c r="AR254" s="23" t="s">
        <v>435</v>
      </c>
      <c r="AT254" s="23" t="s">
        <v>128</v>
      </c>
      <c r="AU254" s="23" t="s">
        <v>24</v>
      </c>
      <c r="AY254" s="23" t="s">
        <v>126</v>
      </c>
      <c r="BE254" s="178">
        <f>IF(N254="základní",J254,0)</f>
        <v>0</v>
      </c>
      <c r="BF254" s="178">
        <f>IF(N254="snížená",J254,0)</f>
        <v>0</v>
      </c>
      <c r="BG254" s="178">
        <f>IF(N254="zákl. přenesená",J254,0)</f>
        <v>0</v>
      </c>
      <c r="BH254" s="178">
        <f>IF(N254="sníž. přenesená",J254,0)</f>
        <v>0</v>
      </c>
      <c r="BI254" s="178">
        <f>IF(N254="nulová",J254,0)</f>
        <v>0</v>
      </c>
      <c r="BJ254" s="23" t="s">
        <v>24</v>
      </c>
      <c r="BK254" s="178">
        <f>ROUND(I254*H254,2)</f>
        <v>0</v>
      </c>
      <c r="BL254" s="23" t="s">
        <v>435</v>
      </c>
      <c r="BM254" s="23" t="s">
        <v>436</v>
      </c>
    </row>
    <row r="255" spans="2:65" s="12" customFormat="1" x14ac:dyDescent="0.3">
      <c r="B255" s="187"/>
      <c r="D255" s="180" t="s">
        <v>135</v>
      </c>
      <c r="E255" s="196" t="s">
        <v>5</v>
      </c>
      <c r="F255" s="197"/>
      <c r="H255" s="198"/>
      <c r="I255" s="192"/>
      <c r="L255" s="187"/>
      <c r="M255" s="222"/>
      <c r="N255" s="223"/>
      <c r="O255" s="223"/>
      <c r="P255" s="223"/>
      <c r="Q255" s="223"/>
      <c r="R255" s="223"/>
      <c r="S255" s="223"/>
      <c r="T255" s="224"/>
      <c r="AT255" s="196" t="s">
        <v>135</v>
      </c>
      <c r="AU255" s="196" t="s">
        <v>24</v>
      </c>
      <c r="AV255" s="12" t="s">
        <v>84</v>
      </c>
      <c r="AW255" s="12" t="s">
        <v>39</v>
      </c>
      <c r="AX255" s="12" t="s">
        <v>24</v>
      </c>
      <c r="AY255" s="196" t="s">
        <v>126</v>
      </c>
    </row>
    <row r="256" spans="2:65" s="1" customFormat="1" ht="6.95" customHeight="1" x14ac:dyDescent="0.3">
      <c r="B256" s="55"/>
      <c r="C256" s="56"/>
      <c r="D256" s="56"/>
      <c r="E256" s="56"/>
      <c r="F256" s="56"/>
      <c r="G256" s="56"/>
      <c r="H256" s="56"/>
      <c r="I256" s="119"/>
      <c r="J256" s="56"/>
      <c r="K256" s="56"/>
      <c r="L256" s="40"/>
    </row>
  </sheetData>
  <autoFilter ref="C87:K87" xr:uid="{00000000-0009-0000-0000-000001000000}"/>
  <mergeCells count="9">
    <mergeCell ref="E78:H78"/>
    <mergeCell ref="E80:H80"/>
    <mergeCell ref="G1:H1"/>
    <mergeCell ref="L2:V2"/>
    <mergeCell ref="E7:H7"/>
    <mergeCell ref="E9:H9"/>
    <mergeCell ref="E45:H45"/>
    <mergeCell ref="E47:H47"/>
    <mergeCell ref="E24:P24"/>
  </mergeCells>
  <hyperlinks>
    <hyperlink ref="F1:G1" location="C2" tooltip="Krycí list soupisu" display="1) Krycí list soupisu" xr:uid="{00000000-0004-0000-0100-000000000000}"/>
    <hyperlink ref="G1:H1" location="C54" tooltip="Rekapitulace" display="2) Rekapitulace" xr:uid="{00000000-0004-0000-0100-000001000000}"/>
    <hyperlink ref="J1" location="C87" tooltip="Soupis prací" display="3) Soupis prací" xr:uid="{00000000-0004-0000-0100-000002000000}"/>
    <hyperlink ref="L1:V1" location="'Rekapitulace stavby'!C2" tooltip="Rekapitulace stavby" display="Rekapitulace stavby" xr:uid="{00000000-0004-0000-0100-000003000000}"/>
  </hyperlinks>
  <pageMargins left="0.58333330000000005" right="0.58333330000000005" top="0.58333330000000005" bottom="0.58333330000000005" header="0" footer="0"/>
  <pageSetup paperSize="9" scale="70" fitToHeight="100" orientation="portrait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1:K216"/>
  <sheetViews>
    <sheetView showGridLines="0" zoomScaleNormal="100" workbookViewId="0">
      <selection activeCell="E20" sqref="E20:P20"/>
    </sheetView>
  </sheetViews>
  <sheetFormatPr defaultRowHeight="13.5" x14ac:dyDescent="0.3"/>
  <cols>
    <col min="1" max="1" width="8.33203125" style="225" customWidth="1"/>
    <col min="2" max="2" width="1.6640625" style="225" customWidth="1"/>
    <col min="3" max="4" width="5" style="225" customWidth="1"/>
    <col min="5" max="5" width="11.6640625" style="225" customWidth="1"/>
    <col min="6" max="6" width="9.1640625" style="225" customWidth="1"/>
    <col min="7" max="7" width="5" style="225" customWidth="1"/>
    <col min="8" max="8" width="77.83203125" style="225" customWidth="1"/>
    <col min="9" max="10" width="20" style="225" customWidth="1"/>
    <col min="11" max="11" width="1.6640625" style="225" customWidth="1"/>
    <col min="12" max="256" width="9.33203125" style="225"/>
    <col min="257" max="257" width="8.33203125" style="225" customWidth="1"/>
    <col min="258" max="258" width="1.6640625" style="225" customWidth="1"/>
    <col min="259" max="260" width="5" style="225" customWidth="1"/>
    <col min="261" max="261" width="11.6640625" style="225" customWidth="1"/>
    <col min="262" max="262" width="9.1640625" style="225" customWidth="1"/>
    <col min="263" max="263" width="5" style="225" customWidth="1"/>
    <col min="264" max="264" width="77.83203125" style="225" customWidth="1"/>
    <col min="265" max="266" width="20" style="225" customWidth="1"/>
    <col min="267" max="267" width="1.6640625" style="225" customWidth="1"/>
    <col min="268" max="512" width="9.33203125" style="225"/>
    <col min="513" max="513" width="8.33203125" style="225" customWidth="1"/>
    <col min="514" max="514" width="1.6640625" style="225" customWidth="1"/>
    <col min="515" max="516" width="5" style="225" customWidth="1"/>
    <col min="517" max="517" width="11.6640625" style="225" customWidth="1"/>
    <col min="518" max="518" width="9.1640625" style="225" customWidth="1"/>
    <col min="519" max="519" width="5" style="225" customWidth="1"/>
    <col min="520" max="520" width="77.83203125" style="225" customWidth="1"/>
    <col min="521" max="522" width="20" style="225" customWidth="1"/>
    <col min="523" max="523" width="1.6640625" style="225" customWidth="1"/>
    <col min="524" max="768" width="9.33203125" style="225"/>
    <col min="769" max="769" width="8.33203125" style="225" customWidth="1"/>
    <col min="770" max="770" width="1.6640625" style="225" customWidth="1"/>
    <col min="771" max="772" width="5" style="225" customWidth="1"/>
    <col min="773" max="773" width="11.6640625" style="225" customWidth="1"/>
    <col min="774" max="774" width="9.1640625" style="225" customWidth="1"/>
    <col min="775" max="775" width="5" style="225" customWidth="1"/>
    <col min="776" max="776" width="77.83203125" style="225" customWidth="1"/>
    <col min="777" max="778" width="20" style="225" customWidth="1"/>
    <col min="779" max="779" width="1.6640625" style="225" customWidth="1"/>
    <col min="780" max="1024" width="9.33203125" style="225"/>
    <col min="1025" max="1025" width="8.33203125" style="225" customWidth="1"/>
    <col min="1026" max="1026" width="1.6640625" style="225" customWidth="1"/>
    <col min="1027" max="1028" width="5" style="225" customWidth="1"/>
    <col min="1029" max="1029" width="11.6640625" style="225" customWidth="1"/>
    <col min="1030" max="1030" width="9.1640625" style="225" customWidth="1"/>
    <col min="1031" max="1031" width="5" style="225" customWidth="1"/>
    <col min="1032" max="1032" width="77.83203125" style="225" customWidth="1"/>
    <col min="1033" max="1034" width="20" style="225" customWidth="1"/>
    <col min="1035" max="1035" width="1.6640625" style="225" customWidth="1"/>
    <col min="1036" max="1280" width="9.33203125" style="225"/>
    <col min="1281" max="1281" width="8.33203125" style="225" customWidth="1"/>
    <col min="1282" max="1282" width="1.6640625" style="225" customWidth="1"/>
    <col min="1283" max="1284" width="5" style="225" customWidth="1"/>
    <col min="1285" max="1285" width="11.6640625" style="225" customWidth="1"/>
    <col min="1286" max="1286" width="9.1640625" style="225" customWidth="1"/>
    <col min="1287" max="1287" width="5" style="225" customWidth="1"/>
    <col min="1288" max="1288" width="77.83203125" style="225" customWidth="1"/>
    <col min="1289" max="1290" width="20" style="225" customWidth="1"/>
    <col min="1291" max="1291" width="1.6640625" style="225" customWidth="1"/>
    <col min="1292" max="1536" width="9.33203125" style="225"/>
    <col min="1537" max="1537" width="8.33203125" style="225" customWidth="1"/>
    <col min="1538" max="1538" width="1.6640625" style="225" customWidth="1"/>
    <col min="1539" max="1540" width="5" style="225" customWidth="1"/>
    <col min="1541" max="1541" width="11.6640625" style="225" customWidth="1"/>
    <col min="1542" max="1542" width="9.1640625" style="225" customWidth="1"/>
    <col min="1543" max="1543" width="5" style="225" customWidth="1"/>
    <col min="1544" max="1544" width="77.83203125" style="225" customWidth="1"/>
    <col min="1545" max="1546" width="20" style="225" customWidth="1"/>
    <col min="1547" max="1547" width="1.6640625" style="225" customWidth="1"/>
    <col min="1548" max="1792" width="9.33203125" style="225"/>
    <col min="1793" max="1793" width="8.33203125" style="225" customWidth="1"/>
    <col min="1794" max="1794" width="1.6640625" style="225" customWidth="1"/>
    <col min="1795" max="1796" width="5" style="225" customWidth="1"/>
    <col min="1797" max="1797" width="11.6640625" style="225" customWidth="1"/>
    <col min="1798" max="1798" width="9.1640625" style="225" customWidth="1"/>
    <col min="1799" max="1799" width="5" style="225" customWidth="1"/>
    <col min="1800" max="1800" width="77.83203125" style="225" customWidth="1"/>
    <col min="1801" max="1802" width="20" style="225" customWidth="1"/>
    <col min="1803" max="1803" width="1.6640625" style="225" customWidth="1"/>
    <col min="1804" max="2048" width="9.33203125" style="225"/>
    <col min="2049" max="2049" width="8.33203125" style="225" customWidth="1"/>
    <col min="2050" max="2050" width="1.6640625" style="225" customWidth="1"/>
    <col min="2051" max="2052" width="5" style="225" customWidth="1"/>
    <col min="2053" max="2053" width="11.6640625" style="225" customWidth="1"/>
    <col min="2054" max="2054" width="9.1640625" style="225" customWidth="1"/>
    <col min="2055" max="2055" width="5" style="225" customWidth="1"/>
    <col min="2056" max="2056" width="77.83203125" style="225" customWidth="1"/>
    <col min="2057" max="2058" width="20" style="225" customWidth="1"/>
    <col min="2059" max="2059" width="1.6640625" style="225" customWidth="1"/>
    <col min="2060" max="2304" width="9.33203125" style="225"/>
    <col min="2305" max="2305" width="8.33203125" style="225" customWidth="1"/>
    <col min="2306" max="2306" width="1.6640625" style="225" customWidth="1"/>
    <col min="2307" max="2308" width="5" style="225" customWidth="1"/>
    <col min="2309" max="2309" width="11.6640625" style="225" customWidth="1"/>
    <col min="2310" max="2310" width="9.1640625" style="225" customWidth="1"/>
    <col min="2311" max="2311" width="5" style="225" customWidth="1"/>
    <col min="2312" max="2312" width="77.83203125" style="225" customWidth="1"/>
    <col min="2313" max="2314" width="20" style="225" customWidth="1"/>
    <col min="2315" max="2315" width="1.6640625" style="225" customWidth="1"/>
    <col min="2316" max="2560" width="9.33203125" style="225"/>
    <col min="2561" max="2561" width="8.33203125" style="225" customWidth="1"/>
    <col min="2562" max="2562" width="1.6640625" style="225" customWidth="1"/>
    <col min="2563" max="2564" width="5" style="225" customWidth="1"/>
    <col min="2565" max="2565" width="11.6640625" style="225" customWidth="1"/>
    <col min="2566" max="2566" width="9.1640625" style="225" customWidth="1"/>
    <col min="2567" max="2567" width="5" style="225" customWidth="1"/>
    <col min="2568" max="2568" width="77.83203125" style="225" customWidth="1"/>
    <col min="2569" max="2570" width="20" style="225" customWidth="1"/>
    <col min="2571" max="2571" width="1.6640625" style="225" customWidth="1"/>
    <col min="2572" max="2816" width="9.33203125" style="225"/>
    <col min="2817" max="2817" width="8.33203125" style="225" customWidth="1"/>
    <col min="2818" max="2818" width="1.6640625" style="225" customWidth="1"/>
    <col min="2819" max="2820" width="5" style="225" customWidth="1"/>
    <col min="2821" max="2821" width="11.6640625" style="225" customWidth="1"/>
    <col min="2822" max="2822" width="9.1640625" style="225" customWidth="1"/>
    <col min="2823" max="2823" width="5" style="225" customWidth="1"/>
    <col min="2824" max="2824" width="77.83203125" style="225" customWidth="1"/>
    <col min="2825" max="2826" width="20" style="225" customWidth="1"/>
    <col min="2827" max="2827" width="1.6640625" style="225" customWidth="1"/>
    <col min="2828" max="3072" width="9.33203125" style="225"/>
    <col min="3073" max="3073" width="8.33203125" style="225" customWidth="1"/>
    <col min="3074" max="3074" width="1.6640625" style="225" customWidth="1"/>
    <col min="3075" max="3076" width="5" style="225" customWidth="1"/>
    <col min="3077" max="3077" width="11.6640625" style="225" customWidth="1"/>
    <col min="3078" max="3078" width="9.1640625" style="225" customWidth="1"/>
    <col min="3079" max="3079" width="5" style="225" customWidth="1"/>
    <col min="3080" max="3080" width="77.83203125" style="225" customWidth="1"/>
    <col min="3081" max="3082" width="20" style="225" customWidth="1"/>
    <col min="3083" max="3083" width="1.6640625" style="225" customWidth="1"/>
    <col min="3084" max="3328" width="9.33203125" style="225"/>
    <col min="3329" max="3329" width="8.33203125" style="225" customWidth="1"/>
    <col min="3330" max="3330" width="1.6640625" style="225" customWidth="1"/>
    <col min="3331" max="3332" width="5" style="225" customWidth="1"/>
    <col min="3333" max="3333" width="11.6640625" style="225" customWidth="1"/>
    <col min="3334" max="3334" width="9.1640625" style="225" customWidth="1"/>
    <col min="3335" max="3335" width="5" style="225" customWidth="1"/>
    <col min="3336" max="3336" width="77.83203125" style="225" customWidth="1"/>
    <col min="3337" max="3338" width="20" style="225" customWidth="1"/>
    <col min="3339" max="3339" width="1.6640625" style="225" customWidth="1"/>
    <col min="3340" max="3584" width="9.33203125" style="225"/>
    <col min="3585" max="3585" width="8.33203125" style="225" customWidth="1"/>
    <col min="3586" max="3586" width="1.6640625" style="225" customWidth="1"/>
    <col min="3587" max="3588" width="5" style="225" customWidth="1"/>
    <col min="3589" max="3589" width="11.6640625" style="225" customWidth="1"/>
    <col min="3590" max="3590" width="9.1640625" style="225" customWidth="1"/>
    <col min="3591" max="3591" width="5" style="225" customWidth="1"/>
    <col min="3592" max="3592" width="77.83203125" style="225" customWidth="1"/>
    <col min="3593" max="3594" width="20" style="225" customWidth="1"/>
    <col min="3595" max="3595" width="1.6640625" style="225" customWidth="1"/>
    <col min="3596" max="3840" width="9.33203125" style="225"/>
    <col min="3841" max="3841" width="8.33203125" style="225" customWidth="1"/>
    <col min="3842" max="3842" width="1.6640625" style="225" customWidth="1"/>
    <col min="3843" max="3844" width="5" style="225" customWidth="1"/>
    <col min="3845" max="3845" width="11.6640625" style="225" customWidth="1"/>
    <col min="3846" max="3846" width="9.1640625" style="225" customWidth="1"/>
    <col min="3847" max="3847" width="5" style="225" customWidth="1"/>
    <col min="3848" max="3848" width="77.83203125" style="225" customWidth="1"/>
    <col min="3849" max="3850" width="20" style="225" customWidth="1"/>
    <col min="3851" max="3851" width="1.6640625" style="225" customWidth="1"/>
    <col min="3852" max="4096" width="9.33203125" style="225"/>
    <col min="4097" max="4097" width="8.33203125" style="225" customWidth="1"/>
    <col min="4098" max="4098" width="1.6640625" style="225" customWidth="1"/>
    <col min="4099" max="4100" width="5" style="225" customWidth="1"/>
    <col min="4101" max="4101" width="11.6640625" style="225" customWidth="1"/>
    <col min="4102" max="4102" width="9.1640625" style="225" customWidth="1"/>
    <col min="4103" max="4103" width="5" style="225" customWidth="1"/>
    <col min="4104" max="4104" width="77.83203125" style="225" customWidth="1"/>
    <col min="4105" max="4106" width="20" style="225" customWidth="1"/>
    <col min="4107" max="4107" width="1.6640625" style="225" customWidth="1"/>
    <col min="4108" max="4352" width="9.33203125" style="225"/>
    <col min="4353" max="4353" width="8.33203125" style="225" customWidth="1"/>
    <col min="4354" max="4354" width="1.6640625" style="225" customWidth="1"/>
    <col min="4355" max="4356" width="5" style="225" customWidth="1"/>
    <col min="4357" max="4357" width="11.6640625" style="225" customWidth="1"/>
    <col min="4358" max="4358" width="9.1640625" style="225" customWidth="1"/>
    <col min="4359" max="4359" width="5" style="225" customWidth="1"/>
    <col min="4360" max="4360" width="77.83203125" style="225" customWidth="1"/>
    <col min="4361" max="4362" width="20" style="225" customWidth="1"/>
    <col min="4363" max="4363" width="1.6640625" style="225" customWidth="1"/>
    <col min="4364" max="4608" width="9.33203125" style="225"/>
    <col min="4609" max="4609" width="8.33203125" style="225" customWidth="1"/>
    <col min="4610" max="4610" width="1.6640625" style="225" customWidth="1"/>
    <col min="4611" max="4612" width="5" style="225" customWidth="1"/>
    <col min="4613" max="4613" width="11.6640625" style="225" customWidth="1"/>
    <col min="4614" max="4614" width="9.1640625" style="225" customWidth="1"/>
    <col min="4615" max="4615" width="5" style="225" customWidth="1"/>
    <col min="4616" max="4616" width="77.83203125" style="225" customWidth="1"/>
    <col min="4617" max="4618" width="20" style="225" customWidth="1"/>
    <col min="4619" max="4619" width="1.6640625" style="225" customWidth="1"/>
    <col min="4620" max="4864" width="9.33203125" style="225"/>
    <col min="4865" max="4865" width="8.33203125" style="225" customWidth="1"/>
    <col min="4866" max="4866" width="1.6640625" style="225" customWidth="1"/>
    <col min="4867" max="4868" width="5" style="225" customWidth="1"/>
    <col min="4869" max="4869" width="11.6640625" style="225" customWidth="1"/>
    <col min="4870" max="4870" width="9.1640625" style="225" customWidth="1"/>
    <col min="4871" max="4871" width="5" style="225" customWidth="1"/>
    <col min="4872" max="4872" width="77.83203125" style="225" customWidth="1"/>
    <col min="4873" max="4874" width="20" style="225" customWidth="1"/>
    <col min="4875" max="4875" width="1.6640625" style="225" customWidth="1"/>
    <col min="4876" max="5120" width="9.33203125" style="225"/>
    <col min="5121" max="5121" width="8.33203125" style="225" customWidth="1"/>
    <col min="5122" max="5122" width="1.6640625" style="225" customWidth="1"/>
    <col min="5123" max="5124" width="5" style="225" customWidth="1"/>
    <col min="5125" max="5125" width="11.6640625" style="225" customWidth="1"/>
    <col min="5126" max="5126" width="9.1640625" style="225" customWidth="1"/>
    <col min="5127" max="5127" width="5" style="225" customWidth="1"/>
    <col min="5128" max="5128" width="77.83203125" style="225" customWidth="1"/>
    <col min="5129" max="5130" width="20" style="225" customWidth="1"/>
    <col min="5131" max="5131" width="1.6640625" style="225" customWidth="1"/>
    <col min="5132" max="5376" width="9.33203125" style="225"/>
    <col min="5377" max="5377" width="8.33203125" style="225" customWidth="1"/>
    <col min="5378" max="5378" width="1.6640625" style="225" customWidth="1"/>
    <col min="5379" max="5380" width="5" style="225" customWidth="1"/>
    <col min="5381" max="5381" width="11.6640625" style="225" customWidth="1"/>
    <col min="5382" max="5382" width="9.1640625" style="225" customWidth="1"/>
    <col min="5383" max="5383" width="5" style="225" customWidth="1"/>
    <col min="5384" max="5384" width="77.83203125" style="225" customWidth="1"/>
    <col min="5385" max="5386" width="20" style="225" customWidth="1"/>
    <col min="5387" max="5387" width="1.6640625" style="225" customWidth="1"/>
    <col min="5388" max="5632" width="9.33203125" style="225"/>
    <col min="5633" max="5633" width="8.33203125" style="225" customWidth="1"/>
    <col min="5634" max="5634" width="1.6640625" style="225" customWidth="1"/>
    <col min="5635" max="5636" width="5" style="225" customWidth="1"/>
    <col min="5637" max="5637" width="11.6640625" style="225" customWidth="1"/>
    <col min="5638" max="5638" width="9.1640625" style="225" customWidth="1"/>
    <col min="5639" max="5639" width="5" style="225" customWidth="1"/>
    <col min="5640" max="5640" width="77.83203125" style="225" customWidth="1"/>
    <col min="5641" max="5642" width="20" style="225" customWidth="1"/>
    <col min="5643" max="5643" width="1.6640625" style="225" customWidth="1"/>
    <col min="5644" max="5888" width="9.33203125" style="225"/>
    <col min="5889" max="5889" width="8.33203125" style="225" customWidth="1"/>
    <col min="5890" max="5890" width="1.6640625" style="225" customWidth="1"/>
    <col min="5891" max="5892" width="5" style="225" customWidth="1"/>
    <col min="5893" max="5893" width="11.6640625" style="225" customWidth="1"/>
    <col min="5894" max="5894" width="9.1640625" style="225" customWidth="1"/>
    <col min="5895" max="5895" width="5" style="225" customWidth="1"/>
    <col min="5896" max="5896" width="77.83203125" style="225" customWidth="1"/>
    <col min="5897" max="5898" width="20" style="225" customWidth="1"/>
    <col min="5899" max="5899" width="1.6640625" style="225" customWidth="1"/>
    <col min="5900" max="6144" width="9.33203125" style="225"/>
    <col min="6145" max="6145" width="8.33203125" style="225" customWidth="1"/>
    <col min="6146" max="6146" width="1.6640625" style="225" customWidth="1"/>
    <col min="6147" max="6148" width="5" style="225" customWidth="1"/>
    <col min="6149" max="6149" width="11.6640625" style="225" customWidth="1"/>
    <col min="6150" max="6150" width="9.1640625" style="225" customWidth="1"/>
    <col min="6151" max="6151" width="5" style="225" customWidth="1"/>
    <col min="6152" max="6152" width="77.83203125" style="225" customWidth="1"/>
    <col min="6153" max="6154" width="20" style="225" customWidth="1"/>
    <col min="6155" max="6155" width="1.6640625" style="225" customWidth="1"/>
    <col min="6156" max="6400" width="9.33203125" style="225"/>
    <col min="6401" max="6401" width="8.33203125" style="225" customWidth="1"/>
    <col min="6402" max="6402" width="1.6640625" style="225" customWidth="1"/>
    <col min="6403" max="6404" width="5" style="225" customWidth="1"/>
    <col min="6405" max="6405" width="11.6640625" style="225" customWidth="1"/>
    <col min="6406" max="6406" width="9.1640625" style="225" customWidth="1"/>
    <col min="6407" max="6407" width="5" style="225" customWidth="1"/>
    <col min="6408" max="6408" width="77.83203125" style="225" customWidth="1"/>
    <col min="6409" max="6410" width="20" style="225" customWidth="1"/>
    <col min="6411" max="6411" width="1.6640625" style="225" customWidth="1"/>
    <col min="6412" max="6656" width="9.33203125" style="225"/>
    <col min="6657" max="6657" width="8.33203125" style="225" customWidth="1"/>
    <col min="6658" max="6658" width="1.6640625" style="225" customWidth="1"/>
    <col min="6659" max="6660" width="5" style="225" customWidth="1"/>
    <col min="6661" max="6661" width="11.6640625" style="225" customWidth="1"/>
    <col min="6662" max="6662" width="9.1640625" style="225" customWidth="1"/>
    <col min="6663" max="6663" width="5" style="225" customWidth="1"/>
    <col min="6664" max="6664" width="77.83203125" style="225" customWidth="1"/>
    <col min="6665" max="6666" width="20" style="225" customWidth="1"/>
    <col min="6667" max="6667" width="1.6640625" style="225" customWidth="1"/>
    <col min="6668" max="6912" width="9.33203125" style="225"/>
    <col min="6913" max="6913" width="8.33203125" style="225" customWidth="1"/>
    <col min="6914" max="6914" width="1.6640625" style="225" customWidth="1"/>
    <col min="6915" max="6916" width="5" style="225" customWidth="1"/>
    <col min="6917" max="6917" width="11.6640625" style="225" customWidth="1"/>
    <col min="6918" max="6918" width="9.1640625" style="225" customWidth="1"/>
    <col min="6919" max="6919" width="5" style="225" customWidth="1"/>
    <col min="6920" max="6920" width="77.83203125" style="225" customWidth="1"/>
    <col min="6921" max="6922" width="20" style="225" customWidth="1"/>
    <col min="6923" max="6923" width="1.6640625" style="225" customWidth="1"/>
    <col min="6924" max="7168" width="9.33203125" style="225"/>
    <col min="7169" max="7169" width="8.33203125" style="225" customWidth="1"/>
    <col min="7170" max="7170" width="1.6640625" style="225" customWidth="1"/>
    <col min="7171" max="7172" width="5" style="225" customWidth="1"/>
    <col min="7173" max="7173" width="11.6640625" style="225" customWidth="1"/>
    <col min="7174" max="7174" width="9.1640625" style="225" customWidth="1"/>
    <col min="7175" max="7175" width="5" style="225" customWidth="1"/>
    <col min="7176" max="7176" width="77.83203125" style="225" customWidth="1"/>
    <col min="7177" max="7178" width="20" style="225" customWidth="1"/>
    <col min="7179" max="7179" width="1.6640625" style="225" customWidth="1"/>
    <col min="7180" max="7424" width="9.33203125" style="225"/>
    <col min="7425" max="7425" width="8.33203125" style="225" customWidth="1"/>
    <col min="7426" max="7426" width="1.6640625" style="225" customWidth="1"/>
    <col min="7427" max="7428" width="5" style="225" customWidth="1"/>
    <col min="7429" max="7429" width="11.6640625" style="225" customWidth="1"/>
    <col min="7430" max="7430" width="9.1640625" style="225" customWidth="1"/>
    <col min="7431" max="7431" width="5" style="225" customWidth="1"/>
    <col min="7432" max="7432" width="77.83203125" style="225" customWidth="1"/>
    <col min="7433" max="7434" width="20" style="225" customWidth="1"/>
    <col min="7435" max="7435" width="1.6640625" style="225" customWidth="1"/>
    <col min="7436" max="7680" width="9.33203125" style="225"/>
    <col min="7681" max="7681" width="8.33203125" style="225" customWidth="1"/>
    <col min="7682" max="7682" width="1.6640625" style="225" customWidth="1"/>
    <col min="7683" max="7684" width="5" style="225" customWidth="1"/>
    <col min="7685" max="7685" width="11.6640625" style="225" customWidth="1"/>
    <col min="7686" max="7686" width="9.1640625" style="225" customWidth="1"/>
    <col min="7687" max="7687" width="5" style="225" customWidth="1"/>
    <col min="7688" max="7688" width="77.83203125" style="225" customWidth="1"/>
    <col min="7689" max="7690" width="20" style="225" customWidth="1"/>
    <col min="7691" max="7691" width="1.6640625" style="225" customWidth="1"/>
    <col min="7692" max="7936" width="9.33203125" style="225"/>
    <col min="7937" max="7937" width="8.33203125" style="225" customWidth="1"/>
    <col min="7938" max="7938" width="1.6640625" style="225" customWidth="1"/>
    <col min="7939" max="7940" width="5" style="225" customWidth="1"/>
    <col min="7941" max="7941" width="11.6640625" style="225" customWidth="1"/>
    <col min="7942" max="7942" width="9.1640625" style="225" customWidth="1"/>
    <col min="7943" max="7943" width="5" style="225" customWidth="1"/>
    <col min="7944" max="7944" width="77.83203125" style="225" customWidth="1"/>
    <col min="7945" max="7946" width="20" style="225" customWidth="1"/>
    <col min="7947" max="7947" width="1.6640625" style="225" customWidth="1"/>
    <col min="7948" max="8192" width="9.33203125" style="225"/>
    <col min="8193" max="8193" width="8.33203125" style="225" customWidth="1"/>
    <col min="8194" max="8194" width="1.6640625" style="225" customWidth="1"/>
    <col min="8195" max="8196" width="5" style="225" customWidth="1"/>
    <col min="8197" max="8197" width="11.6640625" style="225" customWidth="1"/>
    <col min="8198" max="8198" width="9.1640625" style="225" customWidth="1"/>
    <col min="8199" max="8199" width="5" style="225" customWidth="1"/>
    <col min="8200" max="8200" width="77.83203125" style="225" customWidth="1"/>
    <col min="8201" max="8202" width="20" style="225" customWidth="1"/>
    <col min="8203" max="8203" width="1.6640625" style="225" customWidth="1"/>
    <col min="8204" max="8448" width="9.33203125" style="225"/>
    <col min="8449" max="8449" width="8.33203125" style="225" customWidth="1"/>
    <col min="8450" max="8450" width="1.6640625" style="225" customWidth="1"/>
    <col min="8451" max="8452" width="5" style="225" customWidth="1"/>
    <col min="8453" max="8453" width="11.6640625" style="225" customWidth="1"/>
    <col min="8454" max="8454" width="9.1640625" style="225" customWidth="1"/>
    <col min="8455" max="8455" width="5" style="225" customWidth="1"/>
    <col min="8456" max="8456" width="77.83203125" style="225" customWidth="1"/>
    <col min="8457" max="8458" width="20" style="225" customWidth="1"/>
    <col min="8459" max="8459" width="1.6640625" style="225" customWidth="1"/>
    <col min="8460" max="8704" width="9.33203125" style="225"/>
    <col min="8705" max="8705" width="8.33203125" style="225" customWidth="1"/>
    <col min="8706" max="8706" width="1.6640625" style="225" customWidth="1"/>
    <col min="8707" max="8708" width="5" style="225" customWidth="1"/>
    <col min="8709" max="8709" width="11.6640625" style="225" customWidth="1"/>
    <col min="8710" max="8710" width="9.1640625" style="225" customWidth="1"/>
    <col min="8711" max="8711" width="5" style="225" customWidth="1"/>
    <col min="8712" max="8712" width="77.83203125" style="225" customWidth="1"/>
    <col min="8713" max="8714" width="20" style="225" customWidth="1"/>
    <col min="8715" max="8715" width="1.6640625" style="225" customWidth="1"/>
    <col min="8716" max="8960" width="9.33203125" style="225"/>
    <col min="8961" max="8961" width="8.33203125" style="225" customWidth="1"/>
    <col min="8962" max="8962" width="1.6640625" style="225" customWidth="1"/>
    <col min="8963" max="8964" width="5" style="225" customWidth="1"/>
    <col min="8965" max="8965" width="11.6640625" style="225" customWidth="1"/>
    <col min="8966" max="8966" width="9.1640625" style="225" customWidth="1"/>
    <col min="8967" max="8967" width="5" style="225" customWidth="1"/>
    <col min="8968" max="8968" width="77.83203125" style="225" customWidth="1"/>
    <col min="8969" max="8970" width="20" style="225" customWidth="1"/>
    <col min="8971" max="8971" width="1.6640625" style="225" customWidth="1"/>
    <col min="8972" max="9216" width="9.33203125" style="225"/>
    <col min="9217" max="9217" width="8.33203125" style="225" customWidth="1"/>
    <col min="9218" max="9218" width="1.6640625" style="225" customWidth="1"/>
    <col min="9219" max="9220" width="5" style="225" customWidth="1"/>
    <col min="9221" max="9221" width="11.6640625" style="225" customWidth="1"/>
    <col min="9222" max="9222" width="9.1640625" style="225" customWidth="1"/>
    <col min="9223" max="9223" width="5" style="225" customWidth="1"/>
    <col min="9224" max="9224" width="77.83203125" style="225" customWidth="1"/>
    <col min="9225" max="9226" width="20" style="225" customWidth="1"/>
    <col min="9227" max="9227" width="1.6640625" style="225" customWidth="1"/>
    <col min="9228" max="9472" width="9.33203125" style="225"/>
    <col min="9473" max="9473" width="8.33203125" style="225" customWidth="1"/>
    <col min="9474" max="9474" width="1.6640625" style="225" customWidth="1"/>
    <col min="9475" max="9476" width="5" style="225" customWidth="1"/>
    <col min="9477" max="9477" width="11.6640625" style="225" customWidth="1"/>
    <col min="9478" max="9478" width="9.1640625" style="225" customWidth="1"/>
    <col min="9479" max="9479" width="5" style="225" customWidth="1"/>
    <col min="9480" max="9480" width="77.83203125" style="225" customWidth="1"/>
    <col min="9481" max="9482" width="20" style="225" customWidth="1"/>
    <col min="9483" max="9483" width="1.6640625" style="225" customWidth="1"/>
    <col min="9484" max="9728" width="9.33203125" style="225"/>
    <col min="9729" max="9729" width="8.33203125" style="225" customWidth="1"/>
    <col min="9730" max="9730" width="1.6640625" style="225" customWidth="1"/>
    <col min="9731" max="9732" width="5" style="225" customWidth="1"/>
    <col min="9733" max="9733" width="11.6640625" style="225" customWidth="1"/>
    <col min="9734" max="9734" width="9.1640625" style="225" customWidth="1"/>
    <col min="9735" max="9735" width="5" style="225" customWidth="1"/>
    <col min="9736" max="9736" width="77.83203125" style="225" customWidth="1"/>
    <col min="9737" max="9738" width="20" style="225" customWidth="1"/>
    <col min="9739" max="9739" width="1.6640625" style="225" customWidth="1"/>
    <col min="9740" max="9984" width="9.33203125" style="225"/>
    <col min="9985" max="9985" width="8.33203125" style="225" customWidth="1"/>
    <col min="9986" max="9986" width="1.6640625" style="225" customWidth="1"/>
    <col min="9987" max="9988" width="5" style="225" customWidth="1"/>
    <col min="9989" max="9989" width="11.6640625" style="225" customWidth="1"/>
    <col min="9990" max="9990" width="9.1640625" style="225" customWidth="1"/>
    <col min="9991" max="9991" width="5" style="225" customWidth="1"/>
    <col min="9992" max="9992" width="77.83203125" style="225" customWidth="1"/>
    <col min="9993" max="9994" width="20" style="225" customWidth="1"/>
    <col min="9995" max="9995" width="1.6640625" style="225" customWidth="1"/>
    <col min="9996" max="10240" width="9.33203125" style="225"/>
    <col min="10241" max="10241" width="8.33203125" style="225" customWidth="1"/>
    <col min="10242" max="10242" width="1.6640625" style="225" customWidth="1"/>
    <col min="10243" max="10244" width="5" style="225" customWidth="1"/>
    <col min="10245" max="10245" width="11.6640625" style="225" customWidth="1"/>
    <col min="10246" max="10246" width="9.1640625" style="225" customWidth="1"/>
    <col min="10247" max="10247" width="5" style="225" customWidth="1"/>
    <col min="10248" max="10248" width="77.83203125" style="225" customWidth="1"/>
    <col min="10249" max="10250" width="20" style="225" customWidth="1"/>
    <col min="10251" max="10251" width="1.6640625" style="225" customWidth="1"/>
    <col min="10252" max="10496" width="9.33203125" style="225"/>
    <col min="10497" max="10497" width="8.33203125" style="225" customWidth="1"/>
    <col min="10498" max="10498" width="1.6640625" style="225" customWidth="1"/>
    <col min="10499" max="10500" width="5" style="225" customWidth="1"/>
    <col min="10501" max="10501" width="11.6640625" style="225" customWidth="1"/>
    <col min="10502" max="10502" width="9.1640625" style="225" customWidth="1"/>
    <col min="10503" max="10503" width="5" style="225" customWidth="1"/>
    <col min="10504" max="10504" width="77.83203125" style="225" customWidth="1"/>
    <col min="10505" max="10506" width="20" style="225" customWidth="1"/>
    <col min="10507" max="10507" width="1.6640625" style="225" customWidth="1"/>
    <col min="10508" max="10752" width="9.33203125" style="225"/>
    <col min="10753" max="10753" width="8.33203125" style="225" customWidth="1"/>
    <col min="10754" max="10754" width="1.6640625" style="225" customWidth="1"/>
    <col min="10755" max="10756" width="5" style="225" customWidth="1"/>
    <col min="10757" max="10757" width="11.6640625" style="225" customWidth="1"/>
    <col min="10758" max="10758" width="9.1640625" style="225" customWidth="1"/>
    <col min="10759" max="10759" width="5" style="225" customWidth="1"/>
    <col min="10760" max="10760" width="77.83203125" style="225" customWidth="1"/>
    <col min="10761" max="10762" width="20" style="225" customWidth="1"/>
    <col min="10763" max="10763" width="1.6640625" style="225" customWidth="1"/>
    <col min="10764" max="11008" width="9.33203125" style="225"/>
    <col min="11009" max="11009" width="8.33203125" style="225" customWidth="1"/>
    <col min="11010" max="11010" width="1.6640625" style="225" customWidth="1"/>
    <col min="11011" max="11012" width="5" style="225" customWidth="1"/>
    <col min="11013" max="11013" width="11.6640625" style="225" customWidth="1"/>
    <col min="11014" max="11014" width="9.1640625" style="225" customWidth="1"/>
    <col min="11015" max="11015" width="5" style="225" customWidth="1"/>
    <col min="11016" max="11016" width="77.83203125" style="225" customWidth="1"/>
    <col min="11017" max="11018" width="20" style="225" customWidth="1"/>
    <col min="11019" max="11019" width="1.6640625" style="225" customWidth="1"/>
    <col min="11020" max="11264" width="9.33203125" style="225"/>
    <col min="11265" max="11265" width="8.33203125" style="225" customWidth="1"/>
    <col min="11266" max="11266" width="1.6640625" style="225" customWidth="1"/>
    <col min="11267" max="11268" width="5" style="225" customWidth="1"/>
    <col min="11269" max="11269" width="11.6640625" style="225" customWidth="1"/>
    <col min="11270" max="11270" width="9.1640625" style="225" customWidth="1"/>
    <col min="11271" max="11271" width="5" style="225" customWidth="1"/>
    <col min="11272" max="11272" width="77.83203125" style="225" customWidth="1"/>
    <col min="11273" max="11274" width="20" style="225" customWidth="1"/>
    <col min="11275" max="11275" width="1.6640625" style="225" customWidth="1"/>
    <col min="11276" max="11520" width="9.33203125" style="225"/>
    <col min="11521" max="11521" width="8.33203125" style="225" customWidth="1"/>
    <col min="11522" max="11522" width="1.6640625" style="225" customWidth="1"/>
    <col min="11523" max="11524" width="5" style="225" customWidth="1"/>
    <col min="11525" max="11525" width="11.6640625" style="225" customWidth="1"/>
    <col min="11526" max="11526" width="9.1640625" style="225" customWidth="1"/>
    <col min="11527" max="11527" width="5" style="225" customWidth="1"/>
    <col min="11528" max="11528" width="77.83203125" style="225" customWidth="1"/>
    <col min="11529" max="11530" width="20" style="225" customWidth="1"/>
    <col min="11531" max="11531" width="1.6640625" style="225" customWidth="1"/>
    <col min="11532" max="11776" width="9.33203125" style="225"/>
    <col min="11777" max="11777" width="8.33203125" style="225" customWidth="1"/>
    <col min="11778" max="11778" width="1.6640625" style="225" customWidth="1"/>
    <col min="11779" max="11780" width="5" style="225" customWidth="1"/>
    <col min="11781" max="11781" width="11.6640625" style="225" customWidth="1"/>
    <col min="11782" max="11782" width="9.1640625" style="225" customWidth="1"/>
    <col min="11783" max="11783" width="5" style="225" customWidth="1"/>
    <col min="11784" max="11784" width="77.83203125" style="225" customWidth="1"/>
    <col min="11785" max="11786" width="20" style="225" customWidth="1"/>
    <col min="11787" max="11787" width="1.6640625" style="225" customWidth="1"/>
    <col min="11788" max="12032" width="9.33203125" style="225"/>
    <col min="12033" max="12033" width="8.33203125" style="225" customWidth="1"/>
    <col min="12034" max="12034" width="1.6640625" style="225" customWidth="1"/>
    <col min="12035" max="12036" width="5" style="225" customWidth="1"/>
    <col min="12037" max="12037" width="11.6640625" style="225" customWidth="1"/>
    <col min="12038" max="12038" width="9.1640625" style="225" customWidth="1"/>
    <col min="12039" max="12039" width="5" style="225" customWidth="1"/>
    <col min="12040" max="12040" width="77.83203125" style="225" customWidth="1"/>
    <col min="12041" max="12042" width="20" style="225" customWidth="1"/>
    <col min="12043" max="12043" width="1.6640625" style="225" customWidth="1"/>
    <col min="12044" max="12288" width="9.33203125" style="225"/>
    <col min="12289" max="12289" width="8.33203125" style="225" customWidth="1"/>
    <col min="12290" max="12290" width="1.6640625" style="225" customWidth="1"/>
    <col min="12291" max="12292" width="5" style="225" customWidth="1"/>
    <col min="12293" max="12293" width="11.6640625" style="225" customWidth="1"/>
    <col min="12294" max="12294" width="9.1640625" style="225" customWidth="1"/>
    <col min="12295" max="12295" width="5" style="225" customWidth="1"/>
    <col min="12296" max="12296" width="77.83203125" style="225" customWidth="1"/>
    <col min="12297" max="12298" width="20" style="225" customWidth="1"/>
    <col min="12299" max="12299" width="1.6640625" style="225" customWidth="1"/>
    <col min="12300" max="12544" width="9.33203125" style="225"/>
    <col min="12545" max="12545" width="8.33203125" style="225" customWidth="1"/>
    <col min="12546" max="12546" width="1.6640625" style="225" customWidth="1"/>
    <col min="12547" max="12548" width="5" style="225" customWidth="1"/>
    <col min="12549" max="12549" width="11.6640625" style="225" customWidth="1"/>
    <col min="12550" max="12550" width="9.1640625" style="225" customWidth="1"/>
    <col min="12551" max="12551" width="5" style="225" customWidth="1"/>
    <col min="12552" max="12552" width="77.83203125" style="225" customWidth="1"/>
    <col min="12553" max="12554" width="20" style="225" customWidth="1"/>
    <col min="12555" max="12555" width="1.6640625" style="225" customWidth="1"/>
    <col min="12556" max="12800" width="9.33203125" style="225"/>
    <col min="12801" max="12801" width="8.33203125" style="225" customWidth="1"/>
    <col min="12802" max="12802" width="1.6640625" style="225" customWidth="1"/>
    <col min="12803" max="12804" width="5" style="225" customWidth="1"/>
    <col min="12805" max="12805" width="11.6640625" style="225" customWidth="1"/>
    <col min="12806" max="12806" width="9.1640625" style="225" customWidth="1"/>
    <col min="12807" max="12807" width="5" style="225" customWidth="1"/>
    <col min="12808" max="12808" width="77.83203125" style="225" customWidth="1"/>
    <col min="12809" max="12810" width="20" style="225" customWidth="1"/>
    <col min="12811" max="12811" width="1.6640625" style="225" customWidth="1"/>
    <col min="12812" max="13056" width="9.33203125" style="225"/>
    <col min="13057" max="13057" width="8.33203125" style="225" customWidth="1"/>
    <col min="13058" max="13058" width="1.6640625" style="225" customWidth="1"/>
    <col min="13059" max="13060" width="5" style="225" customWidth="1"/>
    <col min="13061" max="13061" width="11.6640625" style="225" customWidth="1"/>
    <col min="13062" max="13062" width="9.1640625" style="225" customWidth="1"/>
    <col min="13063" max="13063" width="5" style="225" customWidth="1"/>
    <col min="13064" max="13064" width="77.83203125" style="225" customWidth="1"/>
    <col min="13065" max="13066" width="20" style="225" customWidth="1"/>
    <col min="13067" max="13067" width="1.6640625" style="225" customWidth="1"/>
    <col min="13068" max="13312" width="9.33203125" style="225"/>
    <col min="13313" max="13313" width="8.33203125" style="225" customWidth="1"/>
    <col min="13314" max="13314" width="1.6640625" style="225" customWidth="1"/>
    <col min="13315" max="13316" width="5" style="225" customWidth="1"/>
    <col min="13317" max="13317" width="11.6640625" style="225" customWidth="1"/>
    <col min="13318" max="13318" width="9.1640625" style="225" customWidth="1"/>
    <col min="13319" max="13319" width="5" style="225" customWidth="1"/>
    <col min="13320" max="13320" width="77.83203125" style="225" customWidth="1"/>
    <col min="13321" max="13322" width="20" style="225" customWidth="1"/>
    <col min="13323" max="13323" width="1.6640625" style="225" customWidth="1"/>
    <col min="13324" max="13568" width="9.33203125" style="225"/>
    <col min="13569" max="13569" width="8.33203125" style="225" customWidth="1"/>
    <col min="13570" max="13570" width="1.6640625" style="225" customWidth="1"/>
    <col min="13571" max="13572" width="5" style="225" customWidth="1"/>
    <col min="13573" max="13573" width="11.6640625" style="225" customWidth="1"/>
    <col min="13574" max="13574" width="9.1640625" style="225" customWidth="1"/>
    <col min="13575" max="13575" width="5" style="225" customWidth="1"/>
    <col min="13576" max="13576" width="77.83203125" style="225" customWidth="1"/>
    <col min="13577" max="13578" width="20" style="225" customWidth="1"/>
    <col min="13579" max="13579" width="1.6640625" style="225" customWidth="1"/>
    <col min="13580" max="13824" width="9.33203125" style="225"/>
    <col min="13825" max="13825" width="8.33203125" style="225" customWidth="1"/>
    <col min="13826" max="13826" width="1.6640625" style="225" customWidth="1"/>
    <col min="13827" max="13828" width="5" style="225" customWidth="1"/>
    <col min="13829" max="13829" width="11.6640625" style="225" customWidth="1"/>
    <col min="13830" max="13830" width="9.1640625" style="225" customWidth="1"/>
    <col min="13831" max="13831" width="5" style="225" customWidth="1"/>
    <col min="13832" max="13832" width="77.83203125" style="225" customWidth="1"/>
    <col min="13833" max="13834" width="20" style="225" customWidth="1"/>
    <col min="13835" max="13835" width="1.6640625" style="225" customWidth="1"/>
    <col min="13836" max="14080" width="9.33203125" style="225"/>
    <col min="14081" max="14081" width="8.33203125" style="225" customWidth="1"/>
    <col min="14082" max="14082" width="1.6640625" style="225" customWidth="1"/>
    <col min="14083" max="14084" width="5" style="225" customWidth="1"/>
    <col min="14085" max="14085" width="11.6640625" style="225" customWidth="1"/>
    <col min="14086" max="14086" width="9.1640625" style="225" customWidth="1"/>
    <col min="14087" max="14087" width="5" style="225" customWidth="1"/>
    <col min="14088" max="14088" width="77.83203125" style="225" customWidth="1"/>
    <col min="14089" max="14090" width="20" style="225" customWidth="1"/>
    <col min="14091" max="14091" width="1.6640625" style="225" customWidth="1"/>
    <col min="14092" max="14336" width="9.33203125" style="225"/>
    <col min="14337" max="14337" width="8.33203125" style="225" customWidth="1"/>
    <col min="14338" max="14338" width="1.6640625" style="225" customWidth="1"/>
    <col min="14339" max="14340" width="5" style="225" customWidth="1"/>
    <col min="14341" max="14341" width="11.6640625" style="225" customWidth="1"/>
    <col min="14342" max="14342" width="9.1640625" style="225" customWidth="1"/>
    <col min="14343" max="14343" width="5" style="225" customWidth="1"/>
    <col min="14344" max="14344" width="77.83203125" style="225" customWidth="1"/>
    <col min="14345" max="14346" width="20" style="225" customWidth="1"/>
    <col min="14347" max="14347" width="1.6640625" style="225" customWidth="1"/>
    <col min="14348" max="14592" width="9.33203125" style="225"/>
    <col min="14593" max="14593" width="8.33203125" style="225" customWidth="1"/>
    <col min="14594" max="14594" width="1.6640625" style="225" customWidth="1"/>
    <col min="14595" max="14596" width="5" style="225" customWidth="1"/>
    <col min="14597" max="14597" width="11.6640625" style="225" customWidth="1"/>
    <col min="14598" max="14598" width="9.1640625" style="225" customWidth="1"/>
    <col min="14599" max="14599" width="5" style="225" customWidth="1"/>
    <col min="14600" max="14600" width="77.83203125" style="225" customWidth="1"/>
    <col min="14601" max="14602" width="20" style="225" customWidth="1"/>
    <col min="14603" max="14603" width="1.6640625" style="225" customWidth="1"/>
    <col min="14604" max="14848" width="9.33203125" style="225"/>
    <col min="14849" max="14849" width="8.33203125" style="225" customWidth="1"/>
    <col min="14850" max="14850" width="1.6640625" style="225" customWidth="1"/>
    <col min="14851" max="14852" width="5" style="225" customWidth="1"/>
    <col min="14853" max="14853" width="11.6640625" style="225" customWidth="1"/>
    <col min="14854" max="14854" width="9.1640625" style="225" customWidth="1"/>
    <col min="14855" max="14855" width="5" style="225" customWidth="1"/>
    <col min="14856" max="14856" width="77.83203125" style="225" customWidth="1"/>
    <col min="14857" max="14858" width="20" style="225" customWidth="1"/>
    <col min="14859" max="14859" width="1.6640625" style="225" customWidth="1"/>
    <col min="14860" max="15104" width="9.33203125" style="225"/>
    <col min="15105" max="15105" width="8.33203125" style="225" customWidth="1"/>
    <col min="15106" max="15106" width="1.6640625" style="225" customWidth="1"/>
    <col min="15107" max="15108" width="5" style="225" customWidth="1"/>
    <col min="15109" max="15109" width="11.6640625" style="225" customWidth="1"/>
    <col min="15110" max="15110" width="9.1640625" style="225" customWidth="1"/>
    <col min="15111" max="15111" width="5" style="225" customWidth="1"/>
    <col min="15112" max="15112" width="77.83203125" style="225" customWidth="1"/>
    <col min="15113" max="15114" width="20" style="225" customWidth="1"/>
    <col min="15115" max="15115" width="1.6640625" style="225" customWidth="1"/>
    <col min="15116" max="15360" width="9.33203125" style="225"/>
    <col min="15361" max="15361" width="8.33203125" style="225" customWidth="1"/>
    <col min="15362" max="15362" width="1.6640625" style="225" customWidth="1"/>
    <col min="15363" max="15364" width="5" style="225" customWidth="1"/>
    <col min="15365" max="15365" width="11.6640625" style="225" customWidth="1"/>
    <col min="15366" max="15366" width="9.1640625" style="225" customWidth="1"/>
    <col min="15367" max="15367" width="5" style="225" customWidth="1"/>
    <col min="15368" max="15368" width="77.83203125" style="225" customWidth="1"/>
    <col min="15369" max="15370" width="20" style="225" customWidth="1"/>
    <col min="15371" max="15371" width="1.6640625" style="225" customWidth="1"/>
    <col min="15372" max="15616" width="9.33203125" style="225"/>
    <col min="15617" max="15617" width="8.33203125" style="225" customWidth="1"/>
    <col min="15618" max="15618" width="1.6640625" style="225" customWidth="1"/>
    <col min="15619" max="15620" width="5" style="225" customWidth="1"/>
    <col min="15621" max="15621" width="11.6640625" style="225" customWidth="1"/>
    <col min="15622" max="15622" width="9.1640625" style="225" customWidth="1"/>
    <col min="15623" max="15623" width="5" style="225" customWidth="1"/>
    <col min="15624" max="15624" width="77.83203125" style="225" customWidth="1"/>
    <col min="15625" max="15626" width="20" style="225" customWidth="1"/>
    <col min="15627" max="15627" width="1.6640625" style="225" customWidth="1"/>
    <col min="15628" max="15872" width="9.33203125" style="225"/>
    <col min="15873" max="15873" width="8.33203125" style="225" customWidth="1"/>
    <col min="15874" max="15874" width="1.6640625" style="225" customWidth="1"/>
    <col min="15875" max="15876" width="5" style="225" customWidth="1"/>
    <col min="15877" max="15877" width="11.6640625" style="225" customWidth="1"/>
    <col min="15878" max="15878" width="9.1640625" style="225" customWidth="1"/>
    <col min="15879" max="15879" width="5" style="225" customWidth="1"/>
    <col min="15880" max="15880" width="77.83203125" style="225" customWidth="1"/>
    <col min="15881" max="15882" width="20" style="225" customWidth="1"/>
    <col min="15883" max="15883" width="1.6640625" style="225" customWidth="1"/>
    <col min="15884" max="16128" width="9.33203125" style="225"/>
    <col min="16129" max="16129" width="8.33203125" style="225" customWidth="1"/>
    <col min="16130" max="16130" width="1.6640625" style="225" customWidth="1"/>
    <col min="16131" max="16132" width="5" style="225" customWidth="1"/>
    <col min="16133" max="16133" width="11.6640625" style="225" customWidth="1"/>
    <col min="16134" max="16134" width="9.1640625" style="225" customWidth="1"/>
    <col min="16135" max="16135" width="5" style="225" customWidth="1"/>
    <col min="16136" max="16136" width="77.83203125" style="225" customWidth="1"/>
    <col min="16137" max="16138" width="20" style="225" customWidth="1"/>
    <col min="16139" max="16139" width="1.6640625" style="225" customWidth="1"/>
    <col min="16140" max="16384" width="9.33203125" style="225"/>
  </cols>
  <sheetData>
    <row r="1" spans="2:11" ht="37.5" customHeight="1" x14ac:dyDescent="0.3"/>
    <row r="2" spans="2:11" ht="7.5" customHeight="1" x14ac:dyDescent="0.3">
      <c r="B2" s="226"/>
      <c r="C2" s="227"/>
      <c r="D2" s="227"/>
      <c r="E2" s="227"/>
      <c r="F2" s="227"/>
      <c r="G2" s="227"/>
      <c r="H2" s="227"/>
      <c r="I2" s="227"/>
      <c r="J2" s="227"/>
      <c r="K2" s="228"/>
    </row>
    <row r="3" spans="2:11" s="14" customFormat="1" ht="45" customHeight="1" x14ac:dyDescent="0.3">
      <c r="B3" s="229"/>
      <c r="C3" s="345" t="s">
        <v>437</v>
      </c>
      <c r="D3" s="345"/>
      <c r="E3" s="345"/>
      <c r="F3" s="345"/>
      <c r="G3" s="345"/>
      <c r="H3" s="345"/>
      <c r="I3" s="345"/>
      <c r="J3" s="345"/>
      <c r="K3" s="230"/>
    </row>
    <row r="4" spans="2:11" ht="25.5" customHeight="1" x14ac:dyDescent="0.3">
      <c r="B4" s="231"/>
      <c r="C4" s="351" t="s">
        <v>438</v>
      </c>
      <c r="D4" s="351"/>
      <c r="E4" s="351"/>
      <c r="F4" s="351"/>
      <c r="G4" s="351"/>
      <c r="H4" s="351"/>
      <c r="I4" s="351"/>
      <c r="J4" s="351"/>
      <c r="K4" s="232"/>
    </row>
    <row r="5" spans="2:11" ht="5.25" customHeight="1" x14ac:dyDescent="0.3">
      <c r="B5" s="231"/>
      <c r="C5" s="233"/>
      <c r="D5" s="233"/>
      <c r="E5" s="233"/>
      <c r="F5" s="233"/>
      <c r="G5" s="233"/>
      <c r="H5" s="233"/>
      <c r="I5" s="233"/>
      <c r="J5" s="233"/>
      <c r="K5" s="232"/>
    </row>
    <row r="6" spans="2:11" ht="15" customHeight="1" x14ac:dyDescent="0.3">
      <c r="B6" s="231"/>
      <c r="C6" s="350" t="s">
        <v>439</v>
      </c>
      <c r="D6" s="350"/>
      <c r="E6" s="350"/>
      <c r="F6" s="350"/>
      <c r="G6" s="350"/>
      <c r="H6" s="350"/>
      <c r="I6" s="350"/>
      <c r="J6" s="350"/>
      <c r="K6" s="232"/>
    </row>
    <row r="7" spans="2:11" ht="15" customHeight="1" x14ac:dyDescent="0.3">
      <c r="B7" s="235"/>
      <c r="C7" s="350" t="s">
        <v>440</v>
      </c>
      <c r="D7" s="350"/>
      <c r="E7" s="350"/>
      <c r="F7" s="350"/>
      <c r="G7" s="350"/>
      <c r="H7" s="350"/>
      <c r="I7" s="350"/>
      <c r="J7" s="350"/>
      <c r="K7" s="232"/>
    </row>
    <row r="8" spans="2:11" ht="12.75" customHeight="1" x14ac:dyDescent="0.3">
      <c r="B8" s="235"/>
      <c r="C8" s="234"/>
      <c r="D8" s="234"/>
      <c r="E8" s="234"/>
      <c r="F8" s="234"/>
      <c r="G8" s="234"/>
      <c r="H8" s="234"/>
      <c r="I8" s="234"/>
      <c r="J8" s="234"/>
      <c r="K8" s="232"/>
    </row>
    <row r="9" spans="2:11" ht="15" customHeight="1" x14ac:dyDescent="0.3">
      <c r="B9" s="235"/>
      <c r="C9" s="350" t="s">
        <v>441</v>
      </c>
      <c r="D9" s="350"/>
      <c r="E9" s="350"/>
      <c r="F9" s="350"/>
      <c r="G9" s="350"/>
      <c r="H9" s="350"/>
      <c r="I9" s="350"/>
      <c r="J9" s="350"/>
      <c r="K9" s="232"/>
    </row>
    <row r="10" spans="2:11" ht="15" customHeight="1" x14ac:dyDescent="0.3">
      <c r="B10" s="235"/>
      <c r="C10" s="234"/>
      <c r="D10" s="350" t="s">
        <v>442</v>
      </c>
      <c r="E10" s="350"/>
      <c r="F10" s="350"/>
      <c r="G10" s="350"/>
      <c r="H10" s="350"/>
      <c r="I10" s="350"/>
      <c r="J10" s="350"/>
      <c r="K10" s="232"/>
    </row>
    <row r="11" spans="2:11" ht="15" customHeight="1" x14ac:dyDescent="0.3">
      <c r="B11" s="235"/>
      <c r="C11" s="236"/>
      <c r="D11" s="350" t="s">
        <v>443</v>
      </c>
      <c r="E11" s="350"/>
      <c r="F11" s="350"/>
      <c r="G11" s="350"/>
      <c r="H11" s="350"/>
      <c r="I11" s="350"/>
      <c r="J11" s="350"/>
      <c r="K11" s="232"/>
    </row>
    <row r="12" spans="2:11" ht="12.75" customHeight="1" x14ac:dyDescent="0.3">
      <c r="B12" s="235"/>
      <c r="C12" s="236"/>
      <c r="D12" s="236"/>
      <c r="E12" s="236"/>
      <c r="F12" s="236"/>
      <c r="G12" s="236"/>
      <c r="H12" s="236"/>
      <c r="I12" s="236"/>
      <c r="J12" s="236"/>
      <c r="K12" s="232"/>
    </row>
    <row r="13" spans="2:11" ht="15" customHeight="1" x14ac:dyDescent="0.3">
      <c r="B13" s="235"/>
      <c r="C13" s="236"/>
      <c r="D13" s="350" t="s">
        <v>444</v>
      </c>
      <c r="E13" s="350"/>
      <c r="F13" s="350"/>
      <c r="G13" s="350"/>
      <c r="H13" s="350"/>
      <c r="I13" s="350"/>
      <c r="J13" s="350"/>
      <c r="K13" s="232"/>
    </row>
    <row r="14" spans="2:11" ht="15" customHeight="1" x14ac:dyDescent="0.3">
      <c r="B14" s="235"/>
      <c r="C14" s="236"/>
      <c r="D14" s="350" t="s">
        <v>445</v>
      </c>
      <c r="E14" s="350"/>
      <c r="F14" s="350"/>
      <c r="G14" s="350"/>
      <c r="H14" s="350"/>
      <c r="I14" s="350"/>
      <c r="J14" s="350"/>
      <c r="K14" s="232"/>
    </row>
    <row r="15" spans="2:11" ht="15" customHeight="1" x14ac:dyDescent="0.3">
      <c r="B15" s="235"/>
      <c r="C15" s="236"/>
      <c r="D15" s="350" t="s">
        <v>446</v>
      </c>
      <c r="E15" s="350"/>
      <c r="F15" s="350"/>
      <c r="G15" s="350"/>
      <c r="H15" s="350"/>
      <c r="I15" s="350"/>
      <c r="J15" s="350"/>
      <c r="K15" s="232"/>
    </row>
    <row r="16" spans="2:11" ht="15" customHeight="1" x14ac:dyDescent="0.3">
      <c r="B16" s="235"/>
      <c r="C16" s="236"/>
      <c r="D16" s="236"/>
      <c r="E16" s="237" t="s">
        <v>82</v>
      </c>
      <c r="F16" s="350" t="s">
        <v>447</v>
      </c>
      <c r="G16" s="350"/>
      <c r="H16" s="350"/>
      <c r="I16" s="350"/>
      <c r="J16" s="350"/>
      <c r="K16" s="232"/>
    </row>
    <row r="17" spans="2:11" ht="15" customHeight="1" x14ac:dyDescent="0.3">
      <c r="B17" s="235"/>
      <c r="C17" s="236"/>
      <c r="D17" s="236"/>
      <c r="E17" s="237" t="s">
        <v>448</v>
      </c>
      <c r="F17" s="350" t="s">
        <v>449</v>
      </c>
      <c r="G17" s="350"/>
      <c r="H17" s="350"/>
      <c r="I17" s="350"/>
      <c r="J17" s="350"/>
      <c r="K17" s="232"/>
    </row>
    <row r="18" spans="2:11" ht="15" customHeight="1" x14ac:dyDescent="0.3">
      <c r="B18" s="235"/>
      <c r="C18" s="236"/>
      <c r="D18" s="236"/>
      <c r="E18" s="237" t="s">
        <v>450</v>
      </c>
      <c r="F18" s="350" t="s">
        <v>451</v>
      </c>
      <c r="G18" s="350"/>
      <c r="H18" s="350"/>
      <c r="I18" s="350"/>
      <c r="J18" s="350"/>
      <c r="K18" s="232"/>
    </row>
    <row r="19" spans="2:11" ht="15" customHeight="1" x14ac:dyDescent="0.3">
      <c r="B19" s="235"/>
      <c r="C19" s="236"/>
      <c r="D19" s="236"/>
      <c r="E19" s="237" t="s">
        <v>452</v>
      </c>
      <c r="F19" s="350" t="s">
        <v>453</v>
      </c>
      <c r="G19" s="350"/>
      <c r="H19" s="350"/>
      <c r="I19" s="350"/>
      <c r="J19" s="350"/>
      <c r="K19" s="232"/>
    </row>
    <row r="20" spans="2:11" ht="15" customHeight="1" x14ac:dyDescent="0.3">
      <c r="B20" s="235"/>
      <c r="C20" s="236"/>
      <c r="D20" s="236"/>
      <c r="E20" s="237" t="s">
        <v>454</v>
      </c>
      <c r="F20" s="350" t="s">
        <v>455</v>
      </c>
      <c r="G20" s="350"/>
      <c r="H20" s="350"/>
      <c r="I20" s="350"/>
      <c r="J20" s="350"/>
      <c r="K20" s="232"/>
    </row>
    <row r="21" spans="2:11" ht="15" customHeight="1" x14ac:dyDescent="0.3">
      <c r="B21" s="235"/>
      <c r="C21" s="236"/>
      <c r="D21" s="236"/>
      <c r="E21" s="237" t="s">
        <v>456</v>
      </c>
      <c r="F21" s="350" t="s">
        <v>457</v>
      </c>
      <c r="G21" s="350"/>
      <c r="H21" s="350"/>
      <c r="I21" s="350"/>
      <c r="J21" s="350"/>
      <c r="K21" s="232"/>
    </row>
    <row r="22" spans="2:11" ht="12.75" customHeight="1" x14ac:dyDescent="0.3">
      <c r="B22" s="235"/>
      <c r="C22" s="236"/>
      <c r="D22" s="236"/>
      <c r="E22" s="236"/>
      <c r="F22" s="236"/>
      <c r="G22" s="236"/>
      <c r="H22" s="236"/>
      <c r="I22" s="236"/>
      <c r="J22" s="236"/>
      <c r="K22" s="232"/>
    </row>
    <row r="23" spans="2:11" ht="15" customHeight="1" x14ac:dyDescent="0.3">
      <c r="B23" s="235"/>
      <c r="C23" s="350" t="s">
        <v>458</v>
      </c>
      <c r="D23" s="350"/>
      <c r="E23" s="350"/>
      <c r="F23" s="350"/>
      <c r="G23" s="350"/>
      <c r="H23" s="350"/>
      <c r="I23" s="350"/>
      <c r="J23" s="350"/>
      <c r="K23" s="232"/>
    </row>
    <row r="24" spans="2:11" ht="15" customHeight="1" x14ac:dyDescent="0.3">
      <c r="B24" s="235"/>
      <c r="C24" s="350" t="s">
        <v>459</v>
      </c>
      <c r="D24" s="350"/>
      <c r="E24" s="350"/>
      <c r="F24" s="350"/>
      <c r="G24" s="350"/>
      <c r="H24" s="350"/>
      <c r="I24" s="350"/>
      <c r="J24" s="350"/>
      <c r="K24" s="232"/>
    </row>
    <row r="25" spans="2:11" ht="15" customHeight="1" x14ac:dyDescent="0.3">
      <c r="B25" s="235"/>
      <c r="C25" s="234"/>
      <c r="D25" s="350" t="s">
        <v>460</v>
      </c>
      <c r="E25" s="350"/>
      <c r="F25" s="350"/>
      <c r="G25" s="350"/>
      <c r="H25" s="350"/>
      <c r="I25" s="350"/>
      <c r="J25" s="350"/>
      <c r="K25" s="232"/>
    </row>
    <row r="26" spans="2:11" ht="15" customHeight="1" x14ac:dyDescent="0.3">
      <c r="B26" s="235"/>
      <c r="C26" s="236"/>
      <c r="D26" s="350" t="s">
        <v>461</v>
      </c>
      <c r="E26" s="350"/>
      <c r="F26" s="350"/>
      <c r="G26" s="350"/>
      <c r="H26" s="350"/>
      <c r="I26" s="350"/>
      <c r="J26" s="350"/>
      <c r="K26" s="232"/>
    </row>
    <row r="27" spans="2:11" ht="12.75" customHeight="1" x14ac:dyDescent="0.3">
      <c r="B27" s="235"/>
      <c r="C27" s="236"/>
      <c r="D27" s="236"/>
      <c r="E27" s="236"/>
      <c r="F27" s="236"/>
      <c r="G27" s="236"/>
      <c r="H27" s="236"/>
      <c r="I27" s="236"/>
      <c r="J27" s="236"/>
      <c r="K27" s="232"/>
    </row>
    <row r="28" spans="2:11" ht="15" customHeight="1" x14ac:dyDescent="0.3">
      <c r="B28" s="235"/>
      <c r="C28" s="236"/>
      <c r="D28" s="350" t="s">
        <v>462</v>
      </c>
      <c r="E28" s="350"/>
      <c r="F28" s="350"/>
      <c r="G28" s="350"/>
      <c r="H28" s="350"/>
      <c r="I28" s="350"/>
      <c r="J28" s="350"/>
      <c r="K28" s="232"/>
    </row>
    <row r="29" spans="2:11" ht="15" customHeight="1" x14ac:dyDescent="0.3">
      <c r="B29" s="235"/>
      <c r="C29" s="236"/>
      <c r="D29" s="350" t="s">
        <v>463</v>
      </c>
      <c r="E29" s="350"/>
      <c r="F29" s="350"/>
      <c r="G29" s="350"/>
      <c r="H29" s="350"/>
      <c r="I29" s="350"/>
      <c r="J29" s="350"/>
      <c r="K29" s="232"/>
    </row>
    <row r="30" spans="2:11" ht="12.75" customHeight="1" x14ac:dyDescent="0.3">
      <c r="B30" s="235"/>
      <c r="C30" s="236"/>
      <c r="D30" s="236"/>
      <c r="E30" s="236"/>
      <c r="F30" s="236"/>
      <c r="G30" s="236"/>
      <c r="H30" s="236"/>
      <c r="I30" s="236"/>
      <c r="J30" s="236"/>
      <c r="K30" s="232"/>
    </row>
    <row r="31" spans="2:11" ht="15" customHeight="1" x14ac:dyDescent="0.3">
      <c r="B31" s="235"/>
      <c r="C31" s="236"/>
      <c r="D31" s="350" t="s">
        <v>464</v>
      </c>
      <c r="E31" s="350"/>
      <c r="F31" s="350"/>
      <c r="G31" s="350"/>
      <c r="H31" s="350"/>
      <c r="I31" s="350"/>
      <c r="J31" s="350"/>
      <c r="K31" s="232"/>
    </row>
    <row r="32" spans="2:11" ht="15" customHeight="1" x14ac:dyDescent="0.3">
      <c r="B32" s="235"/>
      <c r="C32" s="236"/>
      <c r="D32" s="350" t="s">
        <v>465</v>
      </c>
      <c r="E32" s="350"/>
      <c r="F32" s="350"/>
      <c r="G32" s="350"/>
      <c r="H32" s="350"/>
      <c r="I32" s="350"/>
      <c r="J32" s="350"/>
      <c r="K32" s="232"/>
    </row>
    <row r="33" spans="2:11" ht="15" customHeight="1" x14ac:dyDescent="0.3">
      <c r="B33" s="235"/>
      <c r="C33" s="236"/>
      <c r="D33" s="350" t="s">
        <v>466</v>
      </c>
      <c r="E33" s="350"/>
      <c r="F33" s="350"/>
      <c r="G33" s="350"/>
      <c r="H33" s="350"/>
      <c r="I33" s="350"/>
      <c r="J33" s="350"/>
      <c r="K33" s="232"/>
    </row>
    <row r="34" spans="2:11" ht="15" customHeight="1" x14ac:dyDescent="0.3">
      <c r="B34" s="235"/>
      <c r="C34" s="236"/>
      <c r="D34" s="234"/>
      <c r="E34" s="238" t="s">
        <v>111</v>
      </c>
      <c r="F34" s="234"/>
      <c r="G34" s="350" t="s">
        <v>467</v>
      </c>
      <c r="H34" s="350"/>
      <c r="I34" s="350"/>
      <c r="J34" s="350"/>
      <c r="K34" s="232"/>
    </row>
    <row r="35" spans="2:11" ht="30.75" customHeight="1" x14ac:dyDescent="0.3">
      <c r="B35" s="235"/>
      <c r="C35" s="236"/>
      <c r="D35" s="234"/>
      <c r="E35" s="238" t="s">
        <v>468</v>
      </c>
      <c r="F35" s="234"/>
      <c r="G35" s="350" t="s">
        <v>469</v>
      </c>
      <c r="H35" s="350"/>
      <c r="I35" s="350"/>
      <c r="J35" s="350"/>
      <c r="K35" s="232"/>
    </row>
    <row r="36" spans="2:11" ht="15" customHeight="1" x14ac:dyDescent="0.3">
      <c r="B36" s="235"/>
      <c r="C36" s="236"/>
      <c r="D36" s="234"/>
      <c r="E36" s="238" t="s">
        <v>57</v>
      </c>
      <c r="F36" s="234"/>
      <c r="G36" s="350" t="s">
        <v>470</v>
      </c>
      <c r="H36" s="350"/>
      <c r="I36" s="350"/>
      <c r="J36" s="350"/>
      <c r="K36" s="232"/>
    </row>
    <row r="37" spans="2:11" ht="15" customHeight="1" x14ac:dyDescent="0.3">
      <c r="B37" s="235"/>
      <c r="C37" s="236"/>
      <c r="D37" s="234"/>
      <c r="E37" s="238" t="s">
        <v>112</v>
      </c>
      <c r="F37" s="234"/>
      <c r="G37" s="350" t="s">
        <v>471</v>
      </c>
      <c r="H37" s="350"/>
      <c r="I37" s="350"/>
      <c r="J37" s="350"/>
      <c r="K37" s="232"/>
    </row>
    <row r="38" spans="2:11" ht="15" customHeight="1" x14ac:dyDescent="0.3">
      <c r="B38" s="235"/>
      <c r="C38" s="236"/>
      <c r="D38" s="234"/>
      <c r="E38" s="238" t="s">
        <v>113</v>
      </c>
      <c r="F38" s="234"/>
      <c r="G38" s="350" t="s">
        <v>472</v>
      </c>
      <c r="H38" s="350"/>
      <c r="I38" s="350"/>
      <c r="J38" s="350"/>
      <c r="K38" s="232"/>
    </row>
    <row r="39" spans="2:11" ht="15" customHeight="1" x14ac:dyDescent="0.3">
      <c r="B39" s="235"/>
      <c r="C39" s="236"/>
      <c r="D39" s="234"/>
      <c r="E39" s="238" t="s">
        <v>114</v>
      </c>
      <c r="F39" s="234"/>
      <c r="G39" s="350" t="s">
        <v>473</v>
      </c>
      <c r="H39" s="350"/>
      <c r="I39" s="350"/>
      <c r="J39" s="350"/>
      <c r="K39" s="232"/>
    </row>
    <row r="40" spans="2:11" ht="15" customHeight="1" x14ac:dyDescent="0.3">
      <c r="B40" s="235"/>
      <c r="C40" s="236"/>
      <c r="D40" s="234"/>
      <c r="E40" s="238" t="s">
        <v>474</v>
      </c>
      <c r="F40" s="234"/>
      <c r="G40" s="350" t="s">
        <v>475</v>
      </c>
      <c r="H40" s="350"/>
      <c r="I40" s="350"/>
      <c r="J40" s="350"/>
      <c r="K40" s="232"/>
    </row>
    <row r="41" spans="2:11" ht="15" customHeight="1" x14ac:dyDescent="0.3">
      <c r="B41" s="235"/>
      <c r="C41" s="236"/>
      <c r="D41" s="234"/>
      <c r="E41" s="238"/>
      <c r="F41" s="234"/>
      <c r="G41" s="350" t="s">
        <v>476</v>
      </c>
      <c r="H41" s="350"/>
      <c r="I41" s="350"/>
      <c r="J41" s="350"/>
      <c r="K41" s="232"/>
    </row>
    <row r="42" spans="2:11" ht="15" customHeight="1" x14ac:dyDescent="0.3">
      <c r="B42" s="235"/>
      <c r="C42" s="236"/>
      <c r="D42" s="234"/>
      <c r="E42" s="238" t="s">
        <v>477</v>
      </c>
      <c r="F42" s="234"/>
      <c r="G42" s="350" t="s">
        <v>478</v>
      </c>
      <c r="H42" s="350"/>
      <c r="I42" s="350"/>
      <c r="J42" s="350"/>
      <c r="K42" s="232"/>
    </row>
    <row r="43" spans="2:11" ht="15" customHeight="1" x14ac:dyDescent="0.3">
      <c r="B43" s="235"/>
      <c r="C43" s="236"/>
      <c r="D43" s="234"/>
      <c r="E43" s="238" t="s">
        <v>116</v>
      </c>
      <c r="F43" s="234"/>
      <c r="G43" s="350" t="s">
        <v>479</v>
      </c>
      <c r="H43" s="350"/>
      <c r="I43" s="350"/>
      <c r="J43" s="350"/>
      <c r="K43" s="232"/>
    </row>
    <row r="44" spans="2:11" ht="12.75" customHeight="1" x14ac:dyDescent="0.3">
      <c r="B44" s="235"/>
      <c r="C44" s="236"/>
      <c r="D44" s="234"/>
      <c r="E44" s="234"/>
      <c r="F44" s="234"/>
      <c r="G44" s="234"/>
      <c r="H44" s="234"/>
      <c r="I44" s="234"/>
      <c r="J44" s="234"/>
      <c r="K44" s="232"/>
    </row>
    <row r="45" spans="2:11" ht="15" customHeight="1" x14ac:dyDescent="0.3">
      <c r="B45" s="235"/>
      <c r="C45" s="236"/>
      <c r="D45" s="350" t="s">
        <v>480</v>
      </c>
      <c r="E45" s="350"/>
      <c r="F45" s="350"/>
      <c r="G45" s="350"/>
      <c r="H45" s="350"/>
      <c r="I45" s="350"/>
      <c r="J45" s="350"/>
      <c r="K45" s="232"/>
    </row>
    <row r="46" spans="2:11" ht="15" customHeight="1" x14ac:dyDescent="0.3">
      <c r="B46" s="235"/>
      <c r="C46" s="236"/>
      <c r="D46" s="236"/>
      <c r="E46" s="350" t="s">
        <v>481</v>
      </c>
      <c r="F46" s="350"/>
      <c r="G46" s="350"/>
      <c r="H46" s="350"/>
      <c r="I46" s="350"/>
      <c r="J46" s="350"/>
      <c r="K46" s="232"/>
    </row>
    <row r="47" spans="2:11" ht="15" customHeight="1" x14ac:dyDescent="0.3">
      <c r="B47" s="235"/>
      <c r="C47" s="236"/>
      <c r="D47" s="236"/>
      <c r="E47" s="350" t="s">
        <v>482</v>
      </c>
      <c r="F47" s="350"/>
      <c r="G47" s="350"/>
      <c r="H47" s="350"/>
      <c r="I47" s="350"/>
      <c r="J47" s="350"/>
      <c r="K47" s="232"/>
    </row>
    <row r="48" spans="2:11" ht="15" customHeight="1" x14ac:dyDescent="0.3">
      <c r="B48" s="235"/>
      <c r="C48" s="236"/>
      <c r="D48" s="236"/>
      <c r="E48" s="350" t="s">
        <v>483</v>
      </c>
      <c r="F48" s="350"/>
      <c r="G48" s="350"/>
      <c r="H48" s="350"/>
      <c r="I48" s="350"/>
      <c r="J48" s="350"/>
      <c r="K48" s="232"/>
    </row>
    <row r="49" spans="2:11" ht="15" customHeight="1" x14ac:dyDescent="0.3">
      <c r="B49" s="235"/>
      <c r="C49" s="236"/>
      <c r="D49" s="350" t="s">
        <v>484</v>
      </c>
      <c r="E49" s="350"/>
      <c r="F49" s="350"/>
      <c r="G49" s="350"/>
      <c r="H49" s="350"/>
      <c r="I49" s="350"/>
      <c r="J49" s="350"/>
      <c r="K49" s="232"/>
    </row>
    <row r="50" spans="2:11" ht="25.5" customHeight="1" x14ac:dyDescent="0.3">
      <c r="B50" s="231"/>
      <c r="C50" s="351" t="s">
        <v>485</v>
      </c>
      <c r="D50" s="351"/>
      <c r="E50" s="351"/>
      <c r="F50" s="351"/>
      <c r="G50" s="351"/>
      <c r="H50" s="351"/>
      <c r="I50" s="351"/>
      <c r="J50" s="351"/>
      <c r="K50" s="232"/>
    </row>
    <row r="51" spans="2:11" ht="5.25" customHeight="1" x14ac:dyDescent="0.3">
      <c r="B51" s="231"/>
      <c r="C51" s="233"/>
      <c r="D51" s="233"/>
      <c r="E51" s="233"/>
      <c r="F51" s="233"/>
      <c r="G51" s="233"/>
      <c r="H51" s="233"/>
      <c r="I51" s="233"/>
      <c r="J51" s="233"/>
      <c r="K51" s="232"/>
    </row>
    <row r="52" spans="2:11" ht="15" customHeight="1" x14ac:dyDescent="0.3">
      <c r="B52" s="231"/>
      <c r="C52" s="350" t="s">
        <v>486</v>
      </c>
      <c r="D52" s="350"/>
      <c r="E52" s="350"/>
      <c r="F52" s="350"/>
      <c r="G52" s="350"/>
      <c r="H52" s="350"/>
      <c r="I52" s="350"/>
      <c r="J52" s="350"/>
      <c r="K52" s="232"/>
    </row>
    <row r="53" spans="2:11" ht="15" customHeight="1" x14ac:dyDescent="0.3">
      <c r="B53" s="231"/>
      <c r="C53" s="350" t="s">
        <v>487</v>
      </c>
      <c r="D53" s="350"/>
      <c r="E53" s="350"/>
      <c r="F53" s="350"/>
      <c r="G53" s="350"/>
      <c r="H53" s="350"/>
      <c r="I53" s="350"/>
      <c r="J53" s="350"/>
      <c r="K53" s="232"/>
    </row>
    <row r="54" spans="2:11" ht="12.75" customHeight="1" x14ac:dyDescent="0.3">
      <c r="B54" s="231"/>
      <c r="C54" s="234"/>
      <c r="D54" s="234"/>
      <c r="E54" s="234"/>
      <c r="F54" s="234"/>
      <c r="G54" s="234"/>
      <c r="H54" s="234"/>
      <c r="I54" s="234"/>
      <c r="J54" s="234"/>
      <c r="K54" s="232"/>
    </row>
    <row r="55" spans="2:11" ht="15" customHeight="1" x14ac:dyDescent="0.3">
      <c r="B55" s="231"/>
      <c r="C55" s="350" t="s">
        <v>488</v>
      </c>
      <c r="D55" s="350"/>
      <c r="E55" s="350"/>
      <c r="F55" s="350"/>
      <c r="G55" s="350"/>
      <c r="H55" s="350"/>
      <c r="I55" s="350"/>
      <c r="J55" s="350"/>
      <c r="K55" s="232"/>
    </row>
    <row r="56" spans="2:11" ht="15" customHeight="1" x14ac:dyDescent="0.3">
      <c r="B56" s="231"/>
      <c r="C56" s="236"/>
      <c r="D56" s="350" t="s">
        <v>489</v>
      </c>
      <c r="E56" s="350"/>
      <c r="F56" s="350"/>
      <c r="G56" s="350"/>
      <c r="H56" s="350"/>
      <c r="I56" s="350"/>
      <c r="J56" s="350"/>
      <c r="K56" s="232"/>
    </row>
    <row r="57" spans="2:11" ht="15" customHeight="1" x14ac:dyDescent="0.3">
      <c r="B57" s="231"/>
      <c r="C57" s="236"/>
      <c r="D57" s="350" t="s">
        <v>490</v>
      </c>
      <c r="E57" s="350"/>
      <c r="F57" s="350"/>
      <c r="G57" s="350"/>
      <c r="H57" s="350"/>
      <c r="I57" s="350"/>
      <c r="J57" s="350"/>
      <c r="K57" s="232"/>
    </row>
    <row r="58" spans="2:11" ht="15" customHeight="1" x14ac:dyDescent="0.3">
      <c r="B58" s="231"/>
      <c r="C58" s="236"/>
      <c r="D58" s="350" t="s">
        <v>491</v>
      </c>
      <c r="E58" s="350"/>
      <c r="F58" s="350"/>
      <c r="G58" s="350"/>
      <c r="H58" s="350"/>
      <c r="I58" s="350"/>
      <c r="J58" s="350"/>
      <c r="K58" s="232"/>
    </row>
    <row r="59" spans="2:11" ht="15" customHeight="1" x14ac:dyDescent="0.3">
      <c r="B59" s="231"/>
      <c r="C59" s="236"/>
      <c r="D59" s="350" t="s">
        <v>492</v>
      </c>
      <c r="E59" s="350"/>
      <c r="F59" s="350"/>
      <c r="G59" s="350"/>
      <c r="H59" s="350"/>
      <c r="I59" s="350"/>
      <c r="J59" s="350"/>
      <c r="K59" s="232"/>
    </row>
    <row r="60" spans="2:11" ht="15" customHeight="1" x14ac:dyDescent="0.3">
      <c r="B60" s="231"/>
      <c r="C60" s="236"/>
      <c r="D60" s="349" t="s">
        <v>493</v>
      </c>
      <c r="E60" s="349"/>
      <c r="F60" s="349"/>
      <c r="G60" s="349"/>
      <c r="H60" s="349"/>
      <c r="I60" s="349"/>
      <c r="J60" s="349"/>
      <c r="K60" s="232"/>
    </row>
    <row r="61" spans="2:11" ht="15" customHeight="1" x14ac:dyDescent="0.3">
      <c r="B61" s="231"/>
      <c r="C61" s="236"/>
      <c r="D61" s="350" t="s">
        <v>494</v>
      </c>
      <c r="E61" s="350"/>
      <c r="F61" s="350"/>
      <c r="G61" s="350"/>
      <c r="H61" s="350"/>
      <c r="I61" s="350"/>
      <c r="J61" s="350"/>
      <c r="K61" s="232"/>
    </row>
    <row r="62" spans="2:11" ht="12.75" customHeight="1" x14ac:dyDescent="0.3">
      <c r="B62" s="231"/>
      <c r="C62" s="236"/>
      <c r="D62" s="236"/>
      <c r="E62" s="239"/>
      <c r="F62" s="236"/>
      <c r="G62" s="236"/>
      <c r="H62" s="236"/>
      <c r="I62" s="236"/>
      <c r="J62" s="236"/>
      <c r="K62" s="232"/>
    </row>
    <row r="63" spans="2:11" ht="15" customHeight="1" x14ac:dyDescent="0.3">
      <c r="B63" s="231"/>
      <c r="C63" s="236"/>
      <c r="D63" s="350" t="s">
        <v>495</v>
      </c>
      <c r="E63" s="350"/>
      <c r="F63" s="350"/>
      <c r="G63" s="350"/>
      <c r="H63" s="350"/>
      <c r="I63" s="350"/>
      <c r="J63" s="350"/>
      <c r="K63" s="232"/>
    </row>
    <row r="64" spans="2:11" ht="15" customHeight="1" x14ac:dyDescent="0.3">
      <c r="B64" s="231"/>
      <c r="C64" s="236"/>
      <c r="D64" s="349" t="s">
        <v>496</v>
      </c>
      <c r="E64" s="349"/>
      <c r="F64" s="349"/>
      <c r="G64" s="349"/>
      <c r="H64" s="349"/>
      <c r="I64" s="349"/>
      <c r="J64" s="349"/>
      <c r="K64" s="232"/>
    </row>
    <row r="65" spans="2:11" ht="15" customHeight="1" x14ac:dyDescent="0.3">
      <c r="B65" s="231"/>
      <c r="C65" s="236"/>
      <c r="D65" s="350" t="s">
        <v>497</v>
      </c>
      <c r="E65" s="350"/>
      <c r="F65" s="350"/>
      <c r="G65" s="350"/>
      <c r="H65" s="350"/>
      <c r="I65" s="350"/>
      <c r="J65" s="350"/>
      <c r="K65" s="232"/>
    </row>
    <row r="66" spans="2:11" ht="15" customHeight="1" x14ac:dyDescent="0.3">
      <c r="B66" s="231"/>
      <c r="C66" s="236"/>
      <c r="D66" s="350" t="s">
        <v>498</v>
      </c>
      <c r="E66" s="350"/>
      <c r="F66" s="350"/>
      <c r="G66" s="350"/>
      <c r="H66" s="350"/>
      <c r="I66" s="350"/>
      <c r="J66" s="350"/>
      <c r="K66" s="232"/>
    </row>
    <row r="67" spans="2:11" ht="15" customHeight="1" x14ac:dyDescent="0.3">
      <c r="B67" s="231"/>
      <c r="C67" s="236"/>
      <c r="D67" s="350" t="s">
        <v>499</v>
      </c>
      <c r="E67" s="350"/>
      <c r="F67" s="350"/>
      <c r="G67" s="350"/>
      <c r="H67" s="350"/>
      <c r="I67" s="350"/>
      <c r="J67" s="350"/>
      <c r="K67" s="232"/>
    </row>
    <row r="68" spans="2:11" ht="15" customHeight="1" x14ac:dyDescent="0.3">
      <c r="B68" s="231"/>
      <c r="C68" s="236"/>
      <c r="D68" s="350" t="s">
        <v>500</v>
      </c>
      <c r="E68" s="350"/>
      <c r="F68" s="350"/>
      <c r="G68" s="350"/>
      <c r="H68" s="350"/>
      <c r="I68" s="350"/>
      <c r="J68" s="350"/>
      <c r="K68" s="232"/>
    </row>
    <row r="69" spans="2:11" ht="12.75" customHeight="1" x14ac:dyDescent="0.3">
      <c r="B69" s="240"/>
      <c r="C69" s="241"/>
      <c r="D69" s="241"/>
      <c r="E69" s="241"/>
      <c r="F69" s="241"/>
      <c r="G69" s="241"/>
      <c r="H69" s="241"/>
      <c r="I69" s="241"/>
      <c r="J69" s="241"/>
      <c r="K69" s="242"/>
    </row>
    <row r="70" spans="2:11" ht="18.75" customHeight="1" x14ac:dyDescent="0.3">
      <c r="B70" s="243"/>
      <c r="C70" s="243"/>
      <c r="D70" s="243"/>
      <c r="E70" s="243"/>
      <c r="F70" s="243"/>
      <c r="G70" s="243"/>
      <c r="H70" s="243"/>
      <c r="I70" s="243"/>
      <c r="J70" s="243"/>
      <c r="K70" s="244"/>
    </row>
    <row r="71" spans="2:11" ht="18.75" customHeight="1" x14ac:dyDescent="0.3">
      <c r="B71" s="244"/>
      <c r="C71" s="244"/>
      <c r="D71" s="244"/>
      <c r="E71" s="244"/>
      <c r="F71" s="244"/>
      <c r="G71" s="244"/>
      <c r="H71" s="244"/>
      <c r="I71" s="244"/>
      <c r="J71" s="244"/>
      <c r="K71" s="244"/>
    </row>
    <row r="72" spans="2:11" ht="7.5" customHeight="1" x14ac:dyDescent="0.3">
      <c r="B72" s="245"/>
      <c r="C72" s="246"/>
      <c r="D72" s="246"/>
      <c r="E72" s="246"/>
      <c r="F72" s="246"/>
      <c r="G72" s="246"/>
      <c r="H72" s="246"/>
      <c r="I72" s="246"/>
      <c r="J72" s="246"/>
      <c r="K72" s="247"/>
    </row>
    <row r="73" spans="2:11" ht="45" customHeight="1" x14ac:dyDescent="0.3">
      <c r="B73" s="248"/>
      <c r="C73" s="348" t="s">
        <v>89</v>
      </c>
      <c r="D73" s="348"/>
      <c r="E73" s="348"/>
      <c r="F73" s="348"/>
      <c r="G73" s="348"/>
      <c r="H73" s="348"/>
      <c r="I73" s="348"/>
      <c r="J73" s="348"/>
      <c r="K73" s="249"/>
    </row>
    <row r="74" spans="2:11" ht="17.25" customHeight="1" x14ac:dyDescent="0.3">
      <c r="B74" s="248"/>
      <c r="C74" s="250" t="s">
        <v>501</v>
      </c>
      <c r="D74" s="250"/>
      <c r="E74" s="250"/>
      <c r="F74" s="250" t="s">
        <v>502</v>
      </c>
      <c r="G74" s="251"/>
      <c r="H74" s="250" t="s">
        <v>112</v>
      </c>
      <c r="I74" s="250" t="s">
        <v>61</v>
      </c>
      <c r="J74" s="250" t="s">
        <v>503</v>
      </c>
      <c r="K74" s="249"/>
    </row>
    <row r="75" spans="2:11" ht="17.25" customHeight="1" x14ac:dyDescent="0.3">
      <c r="B75" s="248"/>
      <c r="C75" s="252" t="s">
        <v>504</v>
      </c>
      <c r="D75" s="252"/>
      <c r="E75" s="252"/>
      <c r="F75" s="253" t="s">
        <v>505</v>
      </c>
      <c r="G75" s="254"/>
      <c r="H75" s="252"/>
      <c r="I75" s="252"/>
      <c r="J75" s="252" t="s">
        <v>506</v>
      </c>
      <c r="K75" s="249"/>
    </row>
    <row r="76" spans="2:11" ht="5.25" customHeight="1" x14ac:dyDescent="0.3">
      <c r="B76" s="248"/>
      <c r="C76" s="255"/>
      <c r="D76" s="255"/>
      <c r="E76" s="255"/>
      <c r="F76" s="255"/>
      <c r="G76" s="256"/>
      <c r="H76" s="255"/>
      <c r="I76" s="255"/>
      <c r="J76" s="255"/>
      <c r="K76" s="249"/>
    </row>
    <row r="77" spans="2:11" ht="15" customHeight="1" x14ac:dyDescent="0.3">
      <c r="B77" s="248"/>
      <c r="C77" s="238" t="s">
        <v>57</v>
      </c>
      <c r="D77" s="255"/>
      <c r="E77" s="255"/>
      <c r="F77" s="257" t="s">
        <v>507</v>
      </c>
      <c r="G77" s="256"/>
      <c r="H77" s="238" t="s">
        <v>508</v>
      </c>
      <c r="I77" s="238" t="s">
        <v>509</v>
      </c>
      <c r="J77" s="238">
        <v>20</v>
      </c>
      <c r="K77" s="249"/>
    </row>
    <row r="78" spans="2:11" ht="15" customHeight="1" x14ac:dyDescent="0.3">
      <c r="B78" s="248"/>
      <c r="C78" s="238" t="s">
        <v>510</v>
      </c>
      <c r="D78" s="238"/>
      <c r="E78" s="238"/>
      <c r="F78" s="257" t="s">
        <v>507</v>
      </c>
      <c r="G78" s="256"/>
      <c r="H78" s="238" t="s">
        <v>511</v>
      </c>
      <c r="I78" s="238" t="s">
        <v>509</v>
      </c>
      <c r="J78" s="238">
        <v>120</v>
      </c>
      <c r="K78" s="249"/>
    </row>
    <row r="79" spans="2:11" ht="15" customHeight="1" x14ac:dyDescent="0.3">
      <c r="B79" s="258"/>
      <c r="C79" s="238" t="s">
        <v>512</v>
      </c>
      <c r="D79" s="238"/>
      <c r="E79" s="238"/>
      <c r="F79" s="257" t="s">
        <v>513</v>
      </c>
      <c r="G79" s="256"/>
      <c r="H79" s="238" t="s">
        <v>514</v>
      </c>
      <c r="I79" s="238" t="s">
        <v>509</v>
      </c>
      <c r="J79" s="238">
        <v>50</v>
      </c>
      <c r="K79" s="249"/>
    </row>
    <row r="80" spans="2:11" ht="15" customHeight="1" x14ac:dyDescent="0.3">
      <c r="B80" s="258"/>
      <c r="C80" s="238" t="s">
        <v>515</v>
      </c>
      <c r="D80" s="238"/>
      <c r="E80" s="238"/>
      <c r="F80" s="257" t="s">
        <v>507</v>
      </c>
      <c r="G80" s="256"/>
      <c r="H80" s="238" t="s">
        <v>516</v>
      </c>
      <c r="I80" s="238" t="s">
        <v>517</v>
      </c>
      <c r="J80" s="238"/>
      <c r="K80" s="249"/>
    </row>
    <row r="81" spans="2:11" ht="15" customHeight="1" x14ac:dyDescent="0.3">
      <c r="B81" s="258"/>
      <c r="C81" s="259" t="s">
        <v>518</v>
      </c>
      <c r="D81" s="259"/>
      <c r="E81" s="259"/>
      <c r="F81" s="260" t="s">
        <v>513</v>
      </c>
      <c r="G81" s="259"/>
      <c r="H81" s="259" t="s">
        <v>519</v>
      </c>
      <c r="I81" s="259" t="s">
        <v>509</v>
      </c>
      <c r="J81" s="259">
        <v>15</v>
      </c>
      <c r="K81" s="249"/>
    </row>
    <row r="82" spans="2:11" ht="15" customHeight="1" x14ac:dyDescent="0.3">
      <c r="B82" s="258"/>
      <c r="C82" s="259" t="s">
        <v>520</v>
      </c>
      <c r="D82" s="259"/>
      <c r="E82" s="259"/>
      <c r="F82" s="260" t="s">
        <v>513</v>
      </c>
      <c r="G82" s="259"/>
      <c r="H82" s="259" t="s">
        <v>521</v>
      </c>
      <c r="I82" s="259" t="s">
        <v>509</v>
      </c>
      <c r="J82" s="259">
        <v>15</v>
      </c>
      <c r="K82" s="249"/>
    </row>
    <row r="83" spans="2:11" ht="15" customHeight="1" x14ac:dyDescent="0.3">
      <c r="B83" s="258"/>
      <c r="C83" s="259" t="s">
        <v>522</v>
      </c>
      <c r="D83" s="259"/>
      <c r="E83" s="259"/>
      <c r="F83" s="260" t="s">
        <v>513</v>
      </c>
      <c r="G83" s="259"/>
      <c r="H83" s="259" t="s">
        <v>523</v>
      </c>
      <c r="I83" s="259" t="s">
        <v>509</v>
      </c>
      <c r="J83" s="259">
        <v>20</v>
      </c>
      <c r="K83" s="249"/>
    </row>
    <row r="84" spans="2:11" ht="15" customHeight="1" x14ac:dyDescent="0.3">
      <c r="B84" s="258"/>
      <c r="C84" s="259" t="s">
        <v>524</v>
      </c>
      <c r="D84" s="259"/>
      <c r="E84" s="259"/>
      <c r="F84" s="260" t="s">
        <v>513</v>
      </c>
      <c r="G84" s="259"/>
      <c r="H84" s="259" t="s">
        <v>525</v>
      </c>
      <c r="I84" s="259" t="s">
        <v>509</v>
      </c>
      <c r="J84" s="259">
        <v>20</v>
      </c>
      <c r="K84" s="249"/>
    </row>
    <row r="85" spans="2:11" ht="15" customHeight="1" x14ac:dyDescent="0.3">
      <c r="B85" s="258"/>
      <c r="C85" s="238" t="s">
        <v>526</v>
      </c>
      <c r="D85" s="238"/>
      <c r="E85" s="238"/>
      <c r="F85" s="257" t="s">
        <v>513</v>
      </c>
      <c r="G85" s="256"/>
      <c r="H85" s="238" t="s">
        <v>527</v>
      </c>
      <c r="I85" s="238" t="s">
        <v>509</v>
      </c>
      <c r="J85" s="238">
        <v>50</v>
      </c>
      <c r="K85" s="249"/>
    </row>
    <row r="86" spans="2:11" ht="15" customHeight="1" x14ac:dyDescent="0.3">
      <c r="B86" s="258"/>
      <c r="C86" s="238" t="s">
        <v>528</v>
      </c>
      <c r="D86" s="238"/>
      <c r="E86" s="238"/>
      <c r="F86" s="257" t="s">
        <v>513</v>
      </c>
      <c r="G86" s="256"/>
      <c r="H86" s="238" t="s">
        <v>529</v>
      </c>
      <c r="I86" s="238" t="s">
        <v>509</v>
      </c>
      <c r="J86" s="238">
        <v>20</v>
      </c>
      <c r="K86" s="249"/>
    </row>
    <row r="87" spans="2:11" ht="15" customHeight="1" x14ac:dyDescent="0.3">
      <c r="B87" s="258"/>
      <c r="C87" s="238" t="s">
        <v>530</v>
      </c>
      <c r="D87" s="238"/>
      <c r="E87" s="238"/>
      <c r="F87" s="257" t="s">
        <v>513</v>
      </c>
      <c r="G87" s="256"/>
      <c r="H87" s="238" t="s">
        <v>531</v>
      </c>
      <c r="I87" s="238" t="s">
        <v>509</v>
      </c>
      <c r="J87" s="238">
        <v>20</v>
      </c>
      <c r="K87" s="249"/>
    </row>
    <row r="88" spans="2:11" ht="15" customHeight="1" x14ac:dyDescent="0.3">
      <c r="B88" s="258"/>
      <c r="C88" s="238" t="s">
        <v>532</v>
      </c>
      <c r="D88" s="238"/>
      <c r="E88" s="238"/>
      <c r="F88" s="257" t="s">
        <v>513</v>
      </c>
      <c r="G88" s="256"/>
      <c r="H88" s="238" t="s">
        <v>533</v>
      </c>
      <c r="I88" s="238" t="s">
        <v>509</v>
      </c>
      <c r="J88" s="238">
        <v>50</v>
      </c>
      <c r="K88" s="249"/>
    </row>
    <row r="89" spans="2:11" ht="15" customHeight="1" x14ac:dyDescent="0.3">
      <c r="B89" s="258"/>
      <c r="C89" s="238" t="s">
        <v>534</v>
      </c>
      <c r="D89" s="238"/>
      <c r="E89" s="238"/>
      <c r="F89" s="257" t="s">
        <v>513</v>
      </c>
      <c r="G89" s="256"/>
      <c r="H89" s="238" t="s">
        <v>534</v>
      </c>
      <c r="I89" s="238" t="s">
        <v>509</v>
      </c>
      <c r="J89" s="238">
        <v>50</v>
      </c>
      <c r="K89" s="249"/>
    </row>
    <row r="90" spans="2:11" ht="15" customHeight="1" x14ac:dyDescent="0.3">
      <c r="B90" s="258"/>
      <c r="C90" s="238" t="s">
        <v>117</v>
      </c>
      <c r="D90" s="238"/>
      <c r="E90" s="238"/>
      <c r="F90" s="257" t="s">
        <v>513</v>
      </c>
      <c r="G90" s="256"/>
      <c r="H90" s="238" t="s">
        <v>535</v>
      </c>
      <c r="I90" s="238" t="s">
        <v>509</v>
      </c>
      <c r="J90" s="238">
        <v>255</v>
      </c>
      <c r="K90" s="249"/>
    </row>
    <row r="91" spans="2:11" ht="15" customHeight="1" x14ac:dyDescent="0.3">
      <c r="B91" s="258"/>
      <c r="C91" s="238" t="s">
        <v>536</v>
      </c>
      <c r="D91" s="238"/>
      <c r="E91" s="238"/>
      <c r="F91" s="257" t="s">
        <v>507</v>
      </c>
      <c r="G91" s="256"/>
      <c r="H91" s="238" t="s">
        <v>537</v>
      </c>
      <c r="I91" s="238" t="s">
        <v>538</v>
      </c>
      <c r="J91" s="238"/>
      <c r="K91" s="249"/>
    </row>
    <row r="92" spans="2:11" ht="15" customHeight="1" x14ac:dyDescent="0.3">
      <c r="B92" s="258"/>
      <c r="C92" s="238" t="s">
        <v>539</v>
      </c>
      <c r="D92" s="238"/>
      <c r="E92" s="238"/>
      <c r="F92" s="257" t="s">
        <v>507</v>
      </c>
      <c r="G92" s="256"/>
      <c r="H92" s="238" t="s">
        <v>540</v>
      </c>
      <c r="I92" s="238" t="s">
        <v>541</v>
      </c>
      <c r="J92" s="238"/>
      <c r="K92" s="249"/>
    </row>
    <row r="93" spans="2:11" ht="15" customHeight="1" x14ac:dyDescent="0.3">
      <c r="B93" s="258"/>
      <c r="C93" s="238" t="s">
        <v>542</v>
      </c>
      <c r="D93" s="238"/>
      <c r="E93" s="238"/>
      <c r="F93" s="257" t="s">
        <v>507</v>
      </c>
      <c r="G93" s="256"/>
      <c r="H93" s="238" t="s">
        <v>542</v>
      </c>
      <c r="I93" s="238" t="s">
        <v>541</v>
      </c>
      <c r="J93" s="238"/>
      <c r="K93" s="249"/>
    </row>
    <row r="94" spans="2:11" ht="15" customHeight="1" x14ac:dyDescent="0.3">
      <c r="B94" s="258"/>
      <c r="C94" s="238" t="s">
        <v>42</v>
      </c>
      <c r="D94" s="238"/>
      <c r="E94" s="238"/>
      <c r="F94" s="257" t="s">
        <v>507</v>
      </c>
      <c r="G94" s="256"/>
      <c r="H94" s="238" t="s">
        <v>543</v>
      </c>
      <c r="I94" s="238" t="s">
        <v>541</v>
      </c>
      <c r="J94" s="238"/>
      <c r="K94" s="249"/>
    </row>
    <row r="95" spans="2:11" ht="15" customHeight="1" x14ac:dyDescent="0.3">
      <c r="B95" s="258"/>
      <c r="C95" s="238" t="s">
        <v>52</v>
      </c>
      <c r="D95" s="238"/>
      <c r="E95" s="238"/>
      <c r="F95" s="257" t="s">
        <v>507</v>
      </c>
      <c r="G95" s="256"/>
      <c r="H95" s="238" t="s">
        <v>544</v>
      </c>
      <c r="I95" s="238" t="s">
        <v>541</v>
      </c>
      <c r="J95" s="238"/>
      <c r="K95" s="249"/>
    </row>
    <row r="96" spans="2:11" ht="15" customHeight="1" x14ac:dyDescent="0.3">
      <c r="B96" s="261"/>
      <c r="C96" s="262"/>
      <c r="D96" s="262"/>
      <c r="E96" s="262"/>
      <c r="F96" s="262"/>
      <c r="G96" s="262"/>
      <c r="H96" s="262"/>
      <c r="I96" s="262"/>
      <c r="J96" s="262"/>
      <c r="K96" s="263"/>
    </row>
    <row r="97" spans="2:11" ht="18.75" customHeight="1" x14ac:dyDescent="0.3">
      <c r="B97" s="264"/>
      <c r="C97" s="265"/>
      <c r="D97" s="265"/>
      <c r="E97" s="265"/>
      <c r="F97" s="265"/>
      <c r="G97" s="265"/>
      <c r="H97" s="265"/>
      <c r="I97" s="265"/>
      <c r="J97" s="265"/>
      <c r="K97" s="264"/>
    </row>
    <row r="98" spans="2:11" ht="18.75" customHeight="1" x14ac:dyDescent="0.3">
      <c r="B98" s="244"/>
      <c r="C98" s="244"/>
      <c r="D98" s="244"/>
      <c r="E98" s="244"/>
      <c r="F98" s="244"/>
      <c r="G98" s="244"/>
      <c r="H98" s="244"/>
      <c r="I98" s="244"/>
      <c r="J98" s="244"/>
      <c r="K98" s="244"/>
    </row>
    <row r="99" spans="2:11" ht="7.5" customHeight="1" x14ac:dyDescent="0.3">
      <c r="B99" s="245"/>
      <c r="C99" s="246"/>
      <c r="D99" s="246"/>
      <c r="E99" s="246"/>
      <c r="F99" s="246"/>
      <c r="G99" s="246"/>
      <c r="H99" s="246"/>
      <c r="I99" s="246"/>
      <c r="J99" s="246"/>
      <c r="K99" s="247"/>
    </row>
    <row r="100" spans="2:11" ht="45" customHeight="1" x14ac:dyDescent="0.3">
      <c r="B100" s="248"/>
      <c r="C100" s="348" t="s">
        <v>545</v>
      </c>
      <c r="D100" s="348"/>
      <c r="E100" s="348"/>
      <c r="F100" s="348"/>
      <c r="G100" s="348"/>
      <c r="H100" s="348"/>
      <c r="I100" s="348"/>
      <c r="J100" s="348"/>
      <c r="K100" s="249"/>
    </row>
    <row r="101" spans="2:11" ht="17.25" customHeight="1" x14ac:dyDescent="0.3">
      <c r="B101" s="248"/>
      <c r="C101" s="250" t="s">
        <v>501</v>
      </c>
      <c r="D101" s="250"/>
      <c r="E101" s="250"/>
      <c r="F101" s="250" t="s">
        <v>502</v>
      </c>
      <c r="G101" s="251"/>
      <c r="H101" s="250" t="s">
        <v>112</v>
      </c>
      <c r="I101" s="250" t="s">
        <v>61</v>
      </c>
      <c r="J101" s="250" t="s">
        <v>503</v>
      </c>
      <c r="K101" s="249"/>
    </row>
    <row r="102" spans="2:11" ht="17.25" customHeight="1" x14ac:dyDescent="0.3">
      <c r="B102" s="248"/>
      <c r="C102" s="252" t="s">
        <v>504</v>
      </c>
      <c r="D102" s="252"/>
      <c r="E102" s="252"/>
      <c r="F102" s="253" t="s">
        <v>505</v>
      </c>
      <c r="G102" s="254"/>
      <c r="H102" s="252"/>
      <c r="I102" s="252"/>
      <c r="J102" s="252" t="s">
        <v>506</v>
      </c>
      <c r="K102" s="249"/>
    </row>
    <row r="103" spans="2:11" ht="5.25" customHeight="1" x14ac:dyDescent="0.3">
      <c r="B103" s="248"/>
      <c r="C103" s="250"/>
      <c r="D103" s="250"/>
      <c r="E103" s="250"/>
      <c r="F103" s="250"/>
      <c r="G103" s="266"/>
      <c r="H103" s="250"/>
      <c r="I103" s="250"/>
      <c r="J103" s="250"/>
      <c r="K103" s="249"/>
    </row>
    <row r="104" spans="2:11" ht="15" customHeight="1" x14ac:dyDescent="0.3">
      <c r="B104" s="248"/>
      <c r="C104" s="238" t="s">
        <v>57</v>
      </c>
      <c r="D104" s="255"/>
      <c r="E104" s="255"/>
      <c r="F104" s="257" t="s">
        <v>507</v>
      </c>
      <c r="G104" s="266"/>
      <c r="H104" s="238" t="s">
        <v>546</v>
      </c>
      <c r="I104" s="238" t="s">
        <v>509</v>
      </c>
      <c r="J104" s="238">
        <v>20</v>
      </c>
      <c r="K104" s="249"/>
    </row>
    <row r="105" spans="2:11" ht="15" customHeight="1" x14ac:dyDescent="0.3">
      <c r="B105" s="248"/>
      <c r="C105" s="238" t="s">
        <v>510</v>
      </c>
      <c r="D105" s="238"/>
      <c r="E105" s="238"/>
      <c r="F105" s="257" t="s">
        <v>507</v>
      </c>
      <c r="G105" s="238"/>
      <c r="H105" s="238" t="s">
        <v>546</v>
      </c>
      <c r="I105" s="238" t="s">
        <v>509</v>
      </c>
      <c r="J105" s="238">
        <v>120</v>
      </c>
      <c r="K105" s="249"/>
    </row>
    <row r="106" spans="2:11" ht="15" customHeight="1" x14ac:dyDescent="0.3">
      <c r="B106" s="258"/>
      <c r="C106" s="238" t="s">
        <v>512</v>
      </c>
      <c r="D106" s="238"/>
      <c r="E106" s="238"/>
      <c r="F106" s="257" t="s">
        <v>513</v>
      </c>
      <c r="G106" s="238"/>
      <c r="H106" s="238" t="s">
        <v>546</v>
      </c>
      <c r="I106" s="238" t="s">
        <v>509</v>
      </c>
      <c r="J106" s="238">
        <v>50</v>
      </c>
      <c r="K106" s="249"/>
    </row>
    <row r="107" spans="2:11" ht="15" customHeight="1" x14ac:dyDescent="0.3">
      <c r="B107" s="258"/>
      <c r="C107" s="238" t="s">
        <v>515</v>
      </c>
      <c r="D107" s="238"/>
      <c r="E107" s="238"/>
      <c r="F107" s="257" t="s">
        <v>507</v>
      </c>
      <c r="G107" s="238"/>
      <c r="H107" s="238" t="s">
        <v>546</v>
      </c>
      <c r="I107" s="238" t="s">
        <v>517</v>
      </c>
      <c r="J107" s="238"/>
      <c r="K107" s="249"/>
    </row>
    <row r="108" spans="2:11" ht="15" customHeight="1" x14ac:dyDescent="0.3">
      <c r="B108" s="258"/>
      <c r="C108" s="238" t="s">
        <v>526</v>
      </c>
      <c r="D108" s="238"/>
      <c r="E108" s="238"/>
      <c r="F108" s="257" t="s">
        <v>513</v>
      </c>
      <c r="G108" s="238"/>
      <c r="H108" s="238" t="s">
        <v>546</v>
      </c>
      <c r="I108" s="238" t="s">
        <v>509</v>
      </c>
      <c r="J108" s="238">
        <v>50</v>
      </c>
      <c r="K108" s="249"/>
    </row>
    <row r="109" spans="2:11" ht="15" customHeight="1" x14ac:dyDescent="0.3">
      <c r="B109" s="258"/>
      <c r="C109" s="238" t="s">
        <v>534</v>
      </c>
      <c r="D109" s="238"/>
      <c r="E109" s="238"/>
      <c r="F109" s="257" t="s">
        <v>513</v>
      </c>
      <c r="G109" s="238"/>
      <c r="H109" s="238" t="s">
        <v>546</v>
      </c>
      <c r="I109" s="238" t="s">
        <v>509</v>
      </c>
      <c r="J109" s="238">
        <v>50</v>
      </c>
      <c r="K109" s="249"/>
    </row>
    <row r="110" spans="2:11" ht="15" customHeight="1" x14ac:dyDescent="0.3">
      <c r="B110" s="258"/>
      <c r="C110" s="238" t="s">
        <v>532</v>
      </c>
      <c r="D110" s="238"/>
      <c r="E110" s="238"/>
      <c r="F110" s="257" t="s">
        <v>513</v>
      </c>
      <c r="G110" s="238"/>
      <c r="H110" s="238" t="s">
        <v>546</v>
      </c>
      <c r="I110" s="238" t="s">
        <v>509</v>
      </c>
      <c r="J110" s="238">
        <v>50</v>
      </c>
      <c r="K110" s="249"/>
    </row>
    <row r="111" spans="2:11" ht="15" customHeight="1" x14ac:dyDescent="0.3">
      <c r="B111" s="258"/>
      <c r="C111" s="238" t="s">
        <v>57</v>
      </c>
      <c r="D111" s="238"/>
      <c r="E111" s="238"/>
      <c r="F111" s="257" t="s">
        <v>507</v>
      </c>
      <c r="G111" s="238"/>
      <c r="H111" s="238" t="s">
        <v>547</v>
      </c>
      <c r="I111" s="238" t="s">
        <v>509</v>
      </c>
      <c r="J111" s="238">
        <v>20</v>
      </c>
      <c r="K111" s="249"/>
    </row>
    <row r="112" spans="2:11" ht="15" customHeight="1" x14ac:dyDescent="0.3">
      <c r="B112" s="258"/>
      <c r="C112" s="238" t="s">
        <v>548</v>
      </c>
      <c r="D112" s="238"/>
      <c r="E112" s="238"/>
      <c r="F112" s="257" t="s">
        <v>507</v>
      </c>
      <c r="G112" s="238"/>
      <c r="H112" s="238" t="s">
        <v>549</v>
      </c>
      <c r="I112" s="238" t="s">
        <v>509</v>
      </c>
      <c r="J112" s="238">
        <v>120</v>
      </c>
      <c r="K112" s="249"/>
    </row>
    <row r="113" spans="2:11" ht="15" customHeight="1" x14ac:dyDescent="0.3">
      <c r="B113" s="258"/>
      <c r="C113" s="238" t="s">
        <v>42</v>
      </c>
      <c r="D113" s="238"/>
      <c r="E113" s="238"/>
      <c r="F113" s="257" t="s">
        <v>507</v>
      </c>
      <c r="G113" s="238"/>
      <c r="H113" s="238" t="s">
        <v>550</v>
      </c>
      <c r="I113" s="238" t="s">
        <v>541</v>
      </c>
      <c r="J113" s="238"/>
      <c r="K113" s="249"/>
    </row>
    <row r="114" spans="2:11" ht="15" customHeight="1" x14ac:dyDescent="0.3">
      <c r="B114" s="258"/>
      <c r="C114" s="238" t="s">
        <v>52</v>
      </c>
      <c r="D114" s="238"/>
      <c r="E114" s="238"/>
      <c r="F114" s="257" t="s">
        <v>507</v>
      </c>
      <c r="G114" s="238"/>
      <c r="H114" s="238" t="s">
        <v>551</v>
      </c>
      <c r="I114" s="238" t="s">
        <v>541</v>
      </c>
      <c r="J114" s="238"/>
      <c r="K114" s="249"/>
    </row>
    <row r="115" spans="2:11" ht="15" customHeight="1" x14ac:dyDescent="0.3">
      <c r="B115" s="258"/>
      <c r="C115" s="238" t="s">
        <v>61</v>
      </c>
      <c r="D115" s="238"/>
      <c r="E115" s="238"/>
      <c r="F115" s="257" t="s">
        <v>507</v>
      </c>
      <c r="G115" s="238"/>
      <c r="H115" s="238" t="s">
        <v>552</v>
      </c>
      <c r="I115" s="238" t="s">
        <v>553</v>
      </c>
      <c r="J115" s="238"/>
      <c r="K115" s="249"/>
    </row>
    <row r="116" spans="2:11" ht="15" customHeight="1" x14ac:dyDescent="0.3">
      <c r="B116" s="261"/>
      <c r="C116" s="267"/>
      <c r="D116" s="267"/>
      <c r="E116" s="267"/>
      <c r="F116" s="267"/>
      <c r="G116" s="267"/>
      <c r="H116" s="267"/>
      <c r="I116" s="267"/>
      <c r="J116" s="267"/>
      <c r="K116" s="263"/>
    </row>
    <row r="117" spans="2:11" ht="18.75" customHeight="1" x14ac:dyDescent="0.3">
      <c r="B117" s="268"/>
      <c r="C117" s="234"/>
      <c r="D117" s="234"/>
      <c r="E117" s="234"/>
      <c r="F117" s="269"/>
      <c r="G117" s="234"/>
      <c r="H117" s="234"/>
      <c r="I117" s="234"/>
      <c r="J117" s="234"/>
      <c r="K117" s="268"/>
    </row>
    <row r="118" spans="2:11" ht="18.75" customHeight="1" x14ac:dyDescent="0.3">
      <c r="B118" s="244"/>
      <c r="C118" s="244"/>
      <c r="D118" s="244"/>
      <c r="E118" s="244"/>
      <c r="F118" s="244"/>
      <c r="G118" s="244"/>
      <c r="H118" s="244"/>
      <c r="I118" s="244"/>
      <c r="J118" s="244"/>
      <c r="K118" s="244"/>
    </row>
    <row r="119" spans="2:11" ht="7.5" customHeight="1" x14ac:dyDescent="0.3">
      <c r="B119" s="270"/>
      <c r="C119" s="271"/>
      <c r="D119" s="271"/>
      <c r="E119" s="271"/>
      <c r="F119" s="271"/>
      <c r="G119" s="271"/>
      <c r="H119" s="271"/>
      <c r="I119" s="271"/>
      <c r="J119" s="271"/>
      <c r="K119" s="272"/>
    </row>
    <row r="120" spans="2:11" ht="45" customHeight="1" x14ac:dyDescent="0.3">
      <c r="B120" s="273"/>
      <c r="C120" s="345" t="s">
        <v>554</v>
      </c>
      <c r="D120" s="345"/>
      <c r="E120" s="345"/>
      <c r="F120" s="345"/>
      <c r="G120" s="345"/>
      <c r="H120" s="345"/>
      <c r="I120" s="345"/>
      <c r="J120" s="345"/>
      <c r="K120" s="274"/>
    </row>
    <row r="121" spans="2:11" ht="17.25" customHeight="1" x14ac:dyDescent="0.3">
      <c r="B121" s="275"/>
      <c r="C121" s="250" t="s">
        <v>501</v>
      </c>
      <c r="D121" s="250"/>
      <c r="E121" s="250"/>
      <c r="F121" s="250" t="s">
        <v>502</v>
      </c>
      <c r="G121" s="251"/>
      <c r="H121" s="250" t="s">
        <v>112</v>
      </c>
      <c r="I121" s="250" t="s">
        <v>61</v>
      </c>
      <c r="J121" s="250" t="s">
        <v>503</v>
      </c>
      <c r="K121" s="276"/>
    </row>
    <row r="122" spans="2:11" ht="17.25" customHeight="1" x14ac:dyDescent="0.3">
      <c r="B122" s="275"/>
      <c r="C122" s="252" t="s">
        <v>504</v>
      </c>
      <c r="D122" s="252"/>
      <c r="E122" s="252"/>
      <c r="F122" s="253" t="s">
        <v>505</v>
      </c>
      <c r="G122" s="254"/>
      <c r="H122" s="252"/>
      <c r="I122" s="252"/>
      <c r="J122" s="252" t="s">
        <v>506</v>
      </c>
      <c r="K122" s="276"/>
    </row>
    <row r="123" spans="2:11" ht="5.25" customHeight="1" x14ac:dyDescent="0.3">
      <c r="B123" s="277"/>
      <c r="C123" s="255"/>
      <c r="D123" s="255"/>
      <c r="E123" s="255"/>
      <c r="F123" s="255"/>
      <c r="G123" s="238"/>
      <c r="H123" s="255"/>
      <c r="I123" s="255"/>
      <c r="J123" s="255"/>
      <c r="K123" s="278"/>
    </row>
    <row r="124" spans="2:11" ht="15" customHeight="1" x14ac:dyDescent="0.3">
      <c r="B124" s="277"/>
      <c r="C124" s="238" t="s">
        <v>510</v>
      </c>
      <c r="D124" s="255"/>
      <c r="E124" s="255"/>
      <c r="F124" s="257" t="s">
        <v>507</v>
      </c>
      <c r="G124" s="238"/>
      <c r="H124" s="238" t="s">
        <v>546</v>
      </c>
      <c r="I124" s="238" t="s">
        <v>509</v>
      </c>
      <c r="J124" s="238">
        <v>120</v>
      </c>
      <c r="K124" s="279"/>
    </row>
    <row r="125" spans="2:11" ht="15" customHeight="1" x14ac:dyDescent="0.3">
      <c r="B125" s="277"/>
      <c r="C125" s="238" t="s">
        <v>555</v>
      </c>
      <c r="D125" s="238"/>
      <c r="E125" s="238"/>
      <c r="F125" s="257" t="s">
        <v>507</v>
      </c>
      <c r="G125" s="238"/>
      <c r="H125" s="238" t="s">
        <v>556</v>
      </c>
      <c r="I125" s="238" t="s">
        <v>509</v>
      </c>
      <c r="J125" s="238" t="s">
        <v>557</v>
      </c>
      <c r="K125" s="279"/>
    </row>
    <row r="126" spans="2:11" ht="15" customHeight="1" x14ac:dyDescent="0.3">
      <c r="B126" s="277"/>
      <c r="C126" s="238" t="s">
        <v>456</v>
      </c>
      <c r="D126" s="238"/>
      <c r="E126" s="238"/>
      <c r="F126" s="257" t="s">
        <v>507</v>
      </c>
      <c r="G126" s="238"/>
      <c r="H126" s="238" t="s">
        <v>558</v>
      </c>
      <c r="I126" s="238" t="s">
        <v>509</v>
      </c>
      <c r="J126" s="238" t="s">
        <v>557</v>
      </c>
      <c r="K126" s="279"/>
    </row>
    <row r="127" spans="2:11" ht="15" customHeight="1" x14ac:dyDescent="0.3">
      <c r="B127" s="277"/>
      <c r="C127" s="238" t="s">
        <v>518</v>
      </c>
      <c r="D127" s="238"/>
      <c r="E127" s="238"/>
      <c r="F127" s="257" t="s">
        <v>513</v>
      </c>
      <c r="G127" s="238"/>
      <c r="H127" s="238" t="s">
        <v>519</v>
      </c>
      <c r="I127" s="238" t="s">
        <v>509</v>
      </c>
      <c r="J127" s="238">
        <v>15</v>
      </c>
      <c r="K127" s="279"/>
    </row>
    <row r="128" spans="2:11" ht="15" customHeight="1" x14ac:dyDescent="0.3">
      <c r="B128" s="277"/>
      <c r="C128" s="259" t="s">
        <v>520</v>
      </c>
      <c r="D128" s="259"/>
      <c r="E128" s="259"/>
      <c r="F128" s="260" t="s">
        <v>513</v>
      </c>
      <c r="G128" s="259"/>
      <c r="H128" s="259" t="s">
        <v>521</v>
      </c>
      <c r="I128" s="259" t="s">
        <v>509</v>
      </c>
      <c r="J128" s="259">
        <v>15</v>
      </c>
      <c r="K128" s="279"/>
    </row>
    <row r="129" spans="2:11" ht="15" customHeight="1" x14ac:dyDescent="0.3">
      <c r="B129" s="277"/>
      <c r="C129" s="259" t="s">
        <v>522</v>
      </c>
      <c r="D129" s="259"/>
      <c r="E129" s="259"/>
      <c r="F129" s="260" t="s">
        <v>513</v>
      </c>
      <c r="G129" s="259"/>
      <c r="H129" s="259" t="s">
        <v>523</v>
      </c>
      <c r="I129" s="259" t="s">
        <v>509</v>
      </c>
      <c r="J129" s="259">
        <v>20</v>
      </c>
      <c r="K129" s="279"/>
    </row>
    <row r="130" spans="2:11" ht="15" customHeight="1" x14ac:dyDescent="0.3">
      <c r="B130" s="277"/>
      <c r="C130" s="259" t="s">
        <v>524</v>
      </c>
      <c r="D130" s="259"/>
      <c r="E130" s="259"/>
      <c r="F130" s="260" t="s">
        <v>513</v>
      </c>
      <c r="G130" s="259"/>
      <c r="H130" s="259" t="s">
        <v>525</v>
      </c>
      <c r="I130" s="259" t="s">
        <v>509</v>
      </c>
      <c r="J130" s="259">
        <v>20</v>
      </c>
      <c r="K130" s="279"/>
    </row>
    <row r="131" spans="2:11" ht="15" customHeight="1" x14ac:dyDescent="0.3">
      <c r="B131" s="277"/>
      <c r="C131" s="238" t="s">
        <v>512</v>
      </c>
      <c r="D131" s="238"/>
      <c r="E131" s="238"/>
      <c r="F131" s="257" t="s">
        <v>513</v>
      </c>
      <c r="G131" s="238"/>
      <c r="H131" s="238" t="s">
        <v>546</v>
      </c>
      <c r="I131" s="238" t="s">
        <v>509</v>
      </c>
      <c r="J131" s="238">
        <v>50</v>
      </c>
      <c r="K131" s="279"/>
    </row>
    <row r="132" spans="2:11" ht="15" customHeight="1" x14ac:dyDescent="0.3">
      <c r="B132" s="277"/>
      <c r="C132" s="238" t="s">
        <v>526</v>
      </c>
      <c r="D132" s="238"/>
      <c r="E132" s="238"/>
      <c r="F132" s="257" t="s">
        <v>513</v>
      </c>
      <c r="G132" s="238"/>
      <c r="H132" s="238" t="s">
        <v>546</v>
      </c>
      <c r="I132" s="238" t="s">
        <v>509</v>
      </c>
      <c r="J132" s="238">
        <v>50</v>
      </c>
      <c r="K132" s="279"/>
    </row>
    <row r="133" spans="2:11" ht="15" customHeight="1" x14ac:dyDescent="0.3">
      <c r="B133" s="277"/>
      <c r="C133" s="238" t="s">
        <v>532</v>
      </c>
      <c r="D133" s="238"/>
      <c r="E133" s="238"/>
      <c r="F133" s="257" t="s">
        <v>513</v>
      </c>
      <c r="G133" s="238"/>
      <c r="H133" s="238" t="s">
        <v>546</v>
      </c>
      <c r="I133" s="238" t="s">
        <v>509</v>
      </c>
      <c r="J133" s="238">
        <v>50</v>
      </c>
      <c r="K133" s="279"/>
    </row>
    <row r="134" spans="2:11" ht="15" customHeight="1" x14ac:dyDescent="0.3">
      <c r="B134" s="277"/>
      <c r="C134" s="238" t="s">
        <v>534</v>
      </c>
      <c r="D134" s="238"/>
      <c r="E134" s="238"/>
      <c r="F134" s="257" t="s">
        <v>513</v>
      </c>
      <c r="G134" s="238"/>
      <c r="H134" s="238" t="s">
        <v>546</v>
      </c>
      <c r="I134" s="238" t="s">
        <v>509</v>
      </c>
      <c r="J134" s="238">
        <v>50</v>
      </c>
      <c r="K134" s="279"/>
    </row>
    <row r="135" spans="2:11" ht="15" customHeight="1" x14ac:dyDescent="0.3">
      <c r="B135" s="277"/>
      <c r="C135" s="238" t="s">
        <v>117</v>
      </c>
      <c r="D135" s="238"/>
      <c r="E135" s="238"/>
      <c r="F135" s="257" t="s">
        <v>513</v>
      </c>
      <c r="G135" s="238"/>
      <c r="H135" s="238" t="s">
        <v>559</v>
      </c>
      <c r="I135" s="238" t="s">
        <v>509</v>
      </c>
      <c r="J135" s="238">
        <v>255</v>
      </c>
      <c r="K135" s="279"/>
    </row>
    <row r="136" spans="2:11" ht="15" customHeight="1" x14ac:dyDescent="0.3">
      <c r="B136" s="277"/>
      <c r="C136" s="238" t="s">
        <v>536</v>
      </c>
      <c r="D136" s="238"/>
      <c r="E136" s="238"/>
      <c r="F136" s="257" t="s">
        <v>507</v>
      </c>
      <c r="G136" s="238"/>
      <c r="H136" s="238" t="s">
        <v>560</v>
      </c>
      <c r="I136" s="238" t="s">
        <v>538</v>
      </c>
      <c r="J136" s="238"/>
      <c r="K136" s="279"/>
    </row>
    <row r="137" spans="2:11" ht="15" customHeight="1" x14ac:dyDescent="0.3">
      <c r="B137" s="277"/>
      <c r="C137" s="238" t="s">
        <v>539</v>
      </c>
      <c r="D137" s="238"/>
      <c r="E137" s="238"/>
      <c r="F137" s="257" t="s">
        <v>507</v>
      </c>
      <c r="G137" s="238"/>
      <c r="H137" s="238" t="s">
        <v>561</v>
      </c>
      <c r="I137" s="238" t="s">
        <v>541</v>
      </c>
      <c r="J137" s="238"/>
      <c r="K137" s="279"/>
    </row>
    <row r="138" spans="2:11" ht="15" customHeight="1" x14ac:dyDescent="0.3">
      <c r="B138" s="277"/>
      <c r="C138" s="238" t="s">
        <v>542</v>
      </c>
      <c r="D138" s="238"/>
      <c r="E138" s="238"/>
      <c r="F138" s="257" t="s">
        <v>507</v>
      </c>
      <c r="G138" s="238"/>
      <c r="H138" s="238" t="s">
        <v>542</v>
      </c>
      <c r="I138" s="238" t="s">
        <v>541</v>
      </c>
      <c r="J138" s="238"/>
      <c r="K138" s="279"/>
    </row>
    <row r="139" spans="2:11" ht="15" customHeight="1" x14ac:dyDescent="0.3">
      <c r="B139" s="277"/>
      <c r="C139" s="238" t="s">
        <v>42</v>
      </c>
      <c r="D139" s="238"/>
      <c r="E139" s="238"/>
      <c r="F139" s="257" t="s">
        <v>507</v>
      </c>
      <c r="G139" s="238"/>
      <c r="H139" s="238" t="s">
        <v>562</v>
      </c>
      <c r="I139" s="238" t="s">
        <v>541</v>
      </c>
      <c r="J139" s="238"/>
      <c r="K139" s="279"/>
    </row>
    <row r="140" spans="2:11" ht="15" customHeight="1" x14ac:dyDescent="0.3">
      <c r="B140" s="277"/>
      <c r="C140" s="238" t="s">
        <v>563</v>
      </c>
      <c r="D140" s="238"/>
      <c r="E140" s="238"/>
      <c r="F140" s="257" t="s">
        <v>507</v>
      </c>
      <c r="G140" s="238"/>
      <c r="H140" s="238" t="s">
        <v>564</v>
      </c>
      <c r="I140" s="238" t="s">
        <v>541</v>
      </c>
      <c r="J140" s="238"/>
      <c r="K140" s="279"/>
    </row>
    <row r="141" spans="2:11" ht="15" customHeight="1" x14ac:dyDescent="0.3">
      <c r="B141" s="280"/>
      <c r="C141" s="281"/>
      <c r="D141" s="281"/>
      <c r="E141" s="281"/>
      <c r="F141" s="281"/>
      <c r="G141" s="281"/>
      <c r="H141" s="281"/>
      <c r="I141" s="281"/>
      <c r="J141" s="281"/>
      <c r="K141" s="282"/>
    </row>
    <row r="142" spans="2:11" ht="18.75" customHeight="1" x14ac:dyDescent="0.3">
      <c r="B142" s="234"/>
      <c r="C142" s="234"/>
      <c r="D142" s="234"/>
      <c r="E142" s="234"/>
      <c r="F142" s="269"/>
      <c r="G142" s="234"/>
      <c r="H142" s="234"/>
      <c r="I142" s="234"/>
      <c r="J142" s="234"/>
      <c r="K142" s="234"/>
    </row>
    <row r="143" spans="2:11" ht="18.75" customHeight="1" x14ac:dyDescent="0.3">
      <c r="B143" s="244"/>
      <c r="C143" s="244"/>
      <c r="D143" s="244"/>
      <c r="E143" s="244"/>
      <c r="F143" s="244"/>
      <c r="G143" s="244"/>
      <c r="H143" s="244"/>
      <c r="I143" s="244"/>
      <c r="J143" s="244"/>
      <c r="K143" s="244"/>
    </row>
    <row r="144" spans="2:11" ht="7.5" customHeight="1" x14ac:dyDescent="0.3">
      <c r="B144" s="245"/>
      <c r="C144" s="246"/>
      <c r="D144" s="246"/>
      <c r="E144" s="246"/>
      <c r="F144" s="246"/>
      <c r="G144" s="246"/>
      <c r="H144" s="246"/>
      <c r="I144" s="246"/>
      <c r="J144" s="246"/>
      <c r="K144" s="247"/>
    </row>
    <row r="145" spans="2:11" ht="45" customHeight="1" x14ac:dyDescent="0.3">
      <c r="B145" s="248"/>
      <c r="C145" s="348" t="s">
        <v>565</v>
      </c>
      <c r="D145" s="348"/>
      <c r="E145" s="348"/>
      <c r="F145" s="348"/>
      <c r="G145" s="348"/>
      <c r="H145" s="348"/>
      <c r="I145" s="348"/>
      <c r="J145" s="348"/>
      <c r="K145" s="249"/>
    </row>
    <row r="146" spans="2:11" ht="17.25" customHeight="1" x14ac:dyDescent="0.3">
      <c r="B146" s="248"/>
      <c r="C146" s="250" t="s">
        <v>501</v>
      </c>
      <c r="D146" s="250"/>
      <c r="E146" s="250"/>
      <c r="F146" s="250" t="s">
        <v>502</v>
      </c>
      <c r="G146" s="251"/>
      <c r="H146" s="250" t="s">
        <v>112</v>
      </c>
      <c r="I146" s="250" t="s">
        <v>61</v>
      </c>
      <c r="J146" s="250" t="s">
        <v>503</v>
      </c>
      <c r="K146" s="249"/>
    </row>
    <row r="147" spans="2:11" ht="17.25" customHeight="1" x14ac:dyDescent="0.3">
      <c r="B147" s="248"/>
      <c r="C147" s="252" t="s">
        <v>504</v>
      </c>
      <c r="D147" s="252"/>
      <c r="E147" s="252"/>
      <c r="F147" s="253" t="s">
        <v>505</v>
      </c>
      <c r="G147" s="254"/>
      <c r="H147" s="252"/>
      <c r="I147" s="252"/>
      <c r="J147" s="252" t="s">
        <v>506</v>
      </c>
      <c r="K147" s="249"/>
    </row>
    <row r="148" spans="2:11" ht="5.25" customHeight="1" x14ac:dyDescent="0.3">
      <c r="B148" s="258"/>
      <c r="C148" s="255"/>
      <c r="D148" s="255"/>
      <c r="E148" s="255"/>
      <c r="F148" s="255"/>
      <c r="G148" s="256"/>
      <c r="H148" s="255"/>
      <c r="I148" s="255"/>
      <c r="J148" s="255"/>
      <c r="K148" s="279"/>
    </row>
    <row r="149" spans="2:11" ht="15" customHeight="1" x14ac:dyDescent="0.3">
      <c r="B149" s="258"/>
      <c r="C149" s="283" t="s">
        <v>510</v>
      </c>
      <c r="D149" s="238"/>
      <c r="E149" s="238"/>
      <c r="F149" s="284" t="s">
        <v>507</v>
      </c>
      <c r="G149" s="238"/>
      <c r="H149" s="283" t="s">
        <v>546</v>
      </c>
      <c r="I149" s="283" t="s">
        <v>509</v>
      </c>
      <c r="J149" s="283">
        <v>120</v>
      </c>
      <c r="K149" s="279"/>
    </row>
    <row r="150" spans="2:11" ht="15" customHeight="1" x14ac:dyDescent="0.3">
      <c r="B150" s="258"/>
      <c r="C150" s="283" t="s">
        <v>555</v>
      </c>
      <c r="D150" s="238"/>
      <c r="E150" s="238"/>
      <c r="F150" s="284" t="s">
        <v>507</v>
      </c>
      <c r="G150" s="238"/>
      <c r="H150" s="283" t="s">
        <v>566</v>
      </c>
      <c r="I150" s="283" t="s">
        <v>509</v>
      </c>
      <c r="J150" s="283" t="s">
        <v>557</v>
      </c>
      <c r="K150" s="279"/>
    </row>
    <row r="151" spans="2:11" ht="15" customHeight="1" x14ac:dyDescent="0.3">
      <c r="B151" s="258"/>
      <c r="C151" s="283" t="s">
        <v>456</v>
      </c>
      <c r="D151" s="238"/>
      <c r="E151" s="238"/>
      <c r="F151" s="284" t="s">
        <v>507</v>
      </c>
      <c r="G151" s="238"/>
      <c r="H151" s="283" t="s">
        <v>567</v>
      </c>
      <c r="I151" s="283" t="s">
        <v>509</v>
      </c>
      <c r="J151" s="283" t="s">
        <v>557</v>
      </c>
      <c r="K151" s="279"/>
    </row>
    <row r="152" spans="2:11" ht="15" customHeight="1" x14ac:dyDescent="0.3">
      <c r="B152" s="258"/>
      <c r="C152" s="283" t="s">
        <v>512</v>
      </c>
      <c r="D152" s="238"/>
      <c r="E152" s="238"/>
      <c r="F152" s="284" t="s">
        <v>513</v>
      </c>
      <c r="G152" s="238"/>
      <c r="H152" s="283" t="s">
        <v>546</v>
      </c>
      <c r="I152" s="283" t="s">
        <v>509</v>
      </c>
      <c r="J152" s="283">
        <v>50</v>
      </c>
      <c r="K152" s="279"/>
    </row>
    <row r="153" spans="2:11" ht="15" customHeight="1" x14ac:dyDescent="0.3">
      <c r="B153" s="258"/>
      <c r="C153" s="283" t="s">
        <v>515</v>
      </c>
      <c r="D153" s="238"/>
      <c r="E153" s="238"/>
      <c r="F153" s="284" t="s">
        <v>507</v>
      </c>
      <c r="G153" s="238"/>
      <c r="H153" s="283" t="s">
        <v>546</v>
      </c>
      <c r="I153" s="283" t="s">
        <v>517</v>
      </c>
      <c r="J153" s="283"/>
      <c r="K153" s="279"/>
    </row>
    <row r="154" spans="2:11" ht="15" customHeight="1" x14ac:dyDescent="0.3">
      <c r="B154" s="258"/>
      <c r="C154" s="283" t="s">
        <v>526</v>
      </c>
      <c r="D154" s="238"/>
      <c r="E154" s="238"/>
      <c r="F154" s="284" t="s">
        <v>513</v>
      </c>
      <c r="G154" s="238"/>
      <c r="H154" s="283" t="s">
        <v>546</v>
      </c>
      <c r="I154" s="283" t="s">
        <v>509</v>
      </c>
      <c r="J154" s="283">
        <v>50</v>
      </c>
      <c r="K154" s="279"/>
    </row>
    <row r="155" spans="2:11" ht="15" customHeight="1" x14ac:dyDescent="0.3">
      <c r="B155" s="258"/>
      <c r="C155" s="283" t="s">
        <v>534</v>
      </c>
      <c r="D155" s="238"/>
      <c r="E155" s="238"/>
      <c r="F155" s="284" t="s">
        <v>513</v>
      </c>
      <c r="G155" s="238"/>
      <c r="H155" s="283" t="s">
        <v>546</v>
      </c>
      <c r="I155" s="283" t="s">
        <v>509</v>
      </c>
      <c r="J155" s="283">
        <v>50</v>
      </c>
      <c r="K155" s="279"/>
    </row>
    <row r="156" spans="2:11" ht="15" customHeight="1" x14ac:dyDescent="0.3">
      <c r="B156" s="258"/>
      <c r="C156" s="283" t="s">
        <v>532</v>
      </c>
      <c r="D156" s="238"/>
      <c r="E156" s="238"/>
      <c r="F156" s="284" t="s">
        <v>513</v>
      </c>
      <c r="G156" s="238"/>
      <c r="H156" s="283" t="s">
        <v>546</v>
      </c>
      <c r="I156" s="283" t="s">
        <v>509</v>
      </c>
      <c r="J156" s="283">
        <v>50</v>
      </c>
      <c r="K156" s="279"/>
    </row>
    <row r="157" spans="2:11" ht="15" customHeight="1" x14ac:dyDescent="0.3">
      <c r="B157" s="258"/>
      <c r="C157" s="283" t="s">
        <v>94</v>
      </c>
      <c r="D157" s="238"/>
      <c r="E157" s="238"/>
      <c r="F157" s="284" t="s">
        <v>507</v>
      </c>
      <c r="G157" s="238"/>
      <c r="H157" s="283" t="s">
        <v>568</v>
      </c>
      <c r="I157" s="283" t="s">
        <v>509</v>
      </c>
      <c r="J157" s="283" t="s">
        <v>569</v>
      </c>
      <c r="K157" s="279"/>
    </row>
    <row r="158" spans="2:11" ht="15" customHeight="1" x14ac:dyDescent="0.3">
      <c r="B158" s="258"/>
      <c r="C158" s="283" t="s">
        <v>570</v>
      </c>
      <c r="D158" s="238"/>
      <c r="E158" s="238"/>
      <c r="F158" s="284" t="s">
        <v>507</v>
      </c>
      <c r="G158" s="238"/>
      <c r="H158" s="283" t="s">
        <v>571</v>
      </c>
      <c r="I158" s="283" t="s">
        <v>541</v>
      </c>
      <c r="J158" s="283"/>
      <c r="K158" s="279"/>
    </row>
    <row r="159" spans="2:11" ht="15" customHeight="1" x14ac:dyDescent="0.3">
      <c r="B159" s="285"/>
      <c r="C159" s="267"/>
      <c r="D159" s="267"/>
      <c r="E159" s="267"/>
      <c r="F159" s="267"/>
      <c r="G159" s="267"/>
      <c r="H159" s="267"/>
      <c r="I159" s="267"/>
      <c r="J159" s="267"/>
      <c r="K159" s="286"/>
    </row>
    <row r="160" spans="2:11" ht="18.75" customHeight="1" x14ac:dyDescent="0.3">
      <c r="B160" s="234"/>
      <c r="C160" s="238"/>
      <c r="D160" s="238"/>
      <c r="E160" s="238"/>
      <c r="F160" s="257"/>
      <c r="G160" s="238"/>
      <c r="H160" s="238"/>
      <c r="I160" s="238"/>
      <c r="J160" s="238"/>
      <c r="K160" s="234"/>
    </row>
    <row r="161" spans="2:11" ht="18.75" customHeight="1" x14ac:dyDescent="0.3">
      <c r="B161" s="244"/>
      <c r="C161" s="244"/>
      <c r="D161" s="244"/>
      <c r="E161" s="244"/>
      <c r="F161" s="244"/>
      <c r="G161" s="244"/>
      <c r="H161" s="244"/>
      <c r="I161" s="244"/>
      <c r="J161" s="244"/>
      <c r="K161" s="244"/>
    </row>
    <row r="162" spans="2:11" ht="7.5" customHeight="1" x14ac:dyDescent="0.3">
      <c r="B162" s="226"/>
      <c r="C162" s="227"/>
      <c r="D162" s="227"/>
      <c r="E162" s="227"/>
      <c r="F162" s="227"/>
      <c r="G162" s="227"/>
      <c r="H162" s="227"/>
      <c r="I162" s="227"/>
      <c r="J162" s="227"/>
      <c r="K162" s="228"/>
    </row>
    <row r="163" spans="2:11" ht="45" customHeight="1" x14ac:dyDescent="0.3">
      <c r="B163" s="229"/>
      <c r="C163" s="345" t="s">
        <v>572</v>
      </c>
      <c r="D163" s="345"/>
      <c r="E163" s="345"/>
      <c r="F163" s="345"/>
      <c r="G163" s="345"/>
      <c r="H163" s="345"/>
      <c r="I163" s="345"/>
      <c r="J163" s="345"/>
      <c r="K163" s="230"/>
    </row>
    <row r="164" spans="2:11" ht="17.25" customHeight="1" x14ac:dyDescent="0.3">
      <c r="B164" s="229"/>
      <c r="C164" s="250" t="s">
        <v>501</v>
      </c>
      <c r="D164" s="250"/>
      <c r="E164" s="250"/>
      <c r="F164" s="250" t="s">
        <v>502</v>
      </c>
      <c r="G164" s="287"/>
      <c r="H164" s="288" t="s">
        <v>112</v>
      </c>
      <c r="I164" s="288" t="s">
        <v>61</v>
      </c>
      <c r="J164" s="250" t="s">
        <v>503</v>
      </c>
      <c r="K164" s="230"/>
    </row>
    <row r="165" spans="2:11" ht="17.25" customHeight="1" x14ac:dyDescent="0.3">
      <c r="B165" s="231"/>
      <c r="C165" s="252" t="s">
        <v>504</v>
      </c>
      <c r="D165" s="252"/>
      <c r="E165" s="252"/>
      <c r="F165" s="253" t="s">
        <v>505</v>
      </c>
      <c r="G165" s="289"/>
      <c r="H165" s="290"/>
      <c r="I165" s="290"/>
      <c r="J165" s="252" t="s">
        <v>506</v>
      </c>
      <c r="K165" s="232"/>
    </row>
    <row r="166" spans="2:11" ht="5.25" customHeight="1" x14ac:dyDescent="0.3">
      <c r="B166" s="258"/>
      <c r="C166" s="255"/>
      <c r="D166" s="255"/>
      <c r="E166" s="255"/>
      <c r="F166" s="255"/>
      <c r="G166" s="256"/>
      <c r="H166" s="255"/>
      <c r="I166" s="255"/>
      <c r="J166" s="255"/>
      <c r="K166" s="279"/>
    </row>
    <row r="167" spans="2:11" ht="15" customHeight="1" x14ac:dyDescent="0.3">
      <c r="B167" s="258"/>
      <c r="C167" s="238" t="s">
        <v>510</v>
      </c>
      <c r="D167" s="238"/>
      <c r="E167" s="238"/>
      <c r="F167" s="257" t="s">
        <v>507</v>
      </c>
      <c r="G167" s="238"/>
      <c r="H167" s="238" t="s">
        <v>546</v>
      </c>
      <c r="I167" s="238" t="s">
        <v>509</v>
      </c>
      <c r="J167" s="238">
        <v>120</v>
      </c>
      <c r="K167" s="279"/>
    </row>
    <row r="168" spans="2:11" ht="15" customHeight="1" x14ac:dyDescent="0.3">
      <c r="B168" s="258"/>
      <c r="C168" s="238" t="s">
        <v>555</v>
      </c>
      <c r="D168" s="238"/>
      <c r="E168" s="238"/>
      <c r="F168" s="257" t="s">
        <v>507</v>
      </c>
      <c r="G168" s="238"/>
      <c r="H168" s="238" t="s">
        <v>556</v>
      </c>
      <c r="I168" s="238" t="s">
        <v>509</v>
      </c>
      <c r="J168" s="238" t="s">
        <v>557</v>
      </c>
      <c r="K168" s="279"/>
    </row>
    <row r="169" spans="2:11" ht="15" customHeight="1" x14ac:dyDescent="0.3">
      <c r="B169" s="258"/>
      <c r="C169" s="238" t="s">
        <v>456</v>
      </c>
      <c r="D169" s="238"/>
      <c r="E169" s="238"/>
      <c r="F169" s="257" t="s">
        <v>507</v>
      </c>
      <c r="G169" s="238"/>
      <c r="H169" s="238" t="s">
        <v>573</v>
      </c>
      <c r="I169" s="238" t="s">
        <v>509</v>
      </c>
      <c r="J169" s="238" t="s">
        <v>557</v>
      </c>
      <c r="K169" s="279"/>
    </row>
    <row r="170" spans="2:11" ht="15" customHeight="1" x14ac:dyDescent="0.3">
      <c r="B170" s="258"/>
      <c r="C170" s="238" t="s">
        <v>512</v>
      </c>
      <c r="D170" s="238"/>
      <c r="E170" s="238"/>
      <c r="F170" s="257" t="s">
        <v>513</v>
      </c>
      <c r="G170" s="238"/>
      <c r="H170" s="238" t="s">
        <v>573</v>
      </c>
      <c r="I170" s="238" t="s">
        <v>509</v>
      </c>
      <c r="J170" s="238">
        <v>50</v>
      </c>
      <c r="K170" s="279"/>
    </row>
    <row r="171" spans="2:11" ht="15" customHeight="1" x14ac:dyDescent="0.3">
      <c r="B171" s="258"/>
      <c r="C171" s="238" t="s">
        <v>515</v>
      </c>
      <c r="D171" s="238"/>
      <c r="E171" s="238"/>
      <c r="F171" s="257" t="s">
        <v>507</v>
      </c>
      <c r="G171" s="238"/>
      <c r="H171" s="238" t="s">
        <v>573</v>
      </c>
      <c r="I171" s="238" t="s">
        <v>517</v>
      </c>
      <c r="J171" s="238"/>
      <c r="K171" s="279"/>
    </row>
    <row r="172" spans="2:11" ht="15" customHeight="1" x14ac:dyDescent="0.3">
      <c r="B172" s="258"/>
      <c r="C172" s="238" t="s">
        <v>526</v>
      </c>
      <c r="D172" s="238"/>
      <c r="E172" s="238"/>
      <c r="F172" s="257" t="s">
        <v>513</v>
      </c>
      <c r="G172" s="238"/>
      <c r="H172" s="238" t="s">
        <v>573</v>
      </c>
      <c r="I172" s="238" t="s">
        <v>509</v>
      </c>
      <c r="J172" s="238">
        <v>50</v>
      </c>
      <c r="K172" s="279"/>
    </row>
    <row r="173" spans="2:11" ht="15" customHeight="1" x14ac:dyDescent="0.3">
      <c r="B173" s="258"/>
      <c r="C173" s="238" t="s">
        <v>534</v>
      </c>
      <c r="D173" s="238"/>
      <c r="E173" s="238"/>
      <c r="F173" s="257" t="s">
        <v>513</v>
      </c>
      <c r="G173" s="238"/>
      <c r="H173" s="238" t="s">
        <v>573</v>
      </c>
      <c r="I173" s="238" t="s">
        <v>509</v>
      </c>
      <c r="J173" s="238">
        <v>50</v>
      </c>
      <c r="K173" s="279"/>
    </row>
    <row r="174" spans="2:11" ht="15" customHeight="1" x14ac:dyDescent="0.3">
      <c r="B174" s="258"/>
      <c r="C174" s="238" t="s">
        <v>532</v>
      </c>
      <c r="D174" s="238"/>
      <c r="E174" s="238"/>
      <c r="F174" s="257" t="s">
        <v>513</v>
      </c>
      <c r="G174" s="238"/>
      <c r="H174" s="238" t="s">
        <v>573</v>
      </c>
      <c r="I174" s="238" t="s">
        <v>509</v>
      </c>
      <c r="J174" s="238">
        <v>50</v>
      </c>
      <c r="K174" s="279"/>
    </row>
    <row r="175" spans="2:11" ht="15" customHeight="1" x14ac:dyDescent="0.3">
      <c r="B175" s="258"/>
      <c r="C175" s="238" t="s">
        <v>111</v>
      </c>
      <c r="D175" s="238"/>
      <c r="E175" s="238"/>
      <c r="F175" s="257" t="s">
        <v>507</v>
      </c>
      <c r="G175" s="238"/>
      <c r="H175" s="238" t="s">
        <v>574</v>
      </c>
      <c r="I175" s="238" t="s">
        <v>575</v>
      </c>
      <c r="J175" s="238"/>
      <c r="K175" s="279"/>
    </row>
    <row r="176" spans="2:11" ht="15" customHeight="1" x14ac:dyDescent="0.3">
      <c r="B176" s="258"/>
      <c r="C176" s="238" t="s">
        <v>61</v>
      </c>
      <c r="D176" s="238"/>
      <c r="E176" s="238"/>
      <c r="F176" s="257" t="s">
        <v>507</v>
      </c>
      <c r="G176" s="238"/>
      <c r="H176" s="238" t="s">
        <v>576</v>
      </c>
      <c r="I176" s="238" t="s">
        <v>577</v>
      </c>
      <c r="J176" s="238">
        <v>1</v>
      </c>
      <c r="K176" s="279"/>
    </row>
    <row r="177" spans="2:11" ht="15" customHeight="1" x14ac:dyDescent="0.3">
      <c r="B177" s="258"/>
      <c r="C177" s="238" t="s">
        <v>57</v>
      </c>
      <c r="D177" s="238"/>
      <c r="E177" s="238"/>
      <c r="F177" s="257" t="s">
        <v>507</v>
      </c>
      <c r="G177" s="238"/>
      <c r="H177" s="238" t="s">
        <v>578</v>
      </c>
      <c r="I177" s="238" t="s">
        <v>509</v>
      </c>
      <c r="J177" s="238">
        <v>20</v>
      </c>
      <c r="K177" s="279"/>
    </row>
    <row r="178" spans="2:11" ht="15" customHeight="1" x14ac:dyDescent="0.3">
      <c r="B178" s="258"/>
      <c r="C178" s="238" t="s">
        <v>112</v>
      </c>
      <c r="D178" s="238"/>
      <c r="E178" s="238"/>
      <c r="F178" s="257" t="s">
        <v>507</v>
      </c>
      <c r="G178" s="238"/>
      <c r="H178" s="238" t="s">
        <v>579</v>
      </c>
      <c r="I178" s="238" t="s">
        <v>509</v>
      </c>
      <c r="J178" s="238">
        <v>255</v>
      </c>
      <c r="K178" s="279"/>
    </row>
    <row r="179" spans="2:11" ht="15" customHeight="1" x14ac:dyDescent="0.3">
      <c r="B179" s="258"/>
      <c r="C179" s="238" t="s">
        <v>113</v>
      </c>
      <c r="D179" s="238"/>
      <c r="E179" s="238"/>
      <c r="F179" s="257" t="s">
        <v>507</v>
      </c>
      <c r="G179" s="238"/>
      <c r="H179" s="238" t="s">
        <v>472</v>
      </c>
      <c r="I179" s="238" t="s">
        <v>509</v>
      </c>
      <c r="J179" s="238">
        <v>10</v>
      </c>
      <c r="K179" s="279"/>
    </row>
    <row r="180" spans="2:11" ht="15" customHeight="1" x14ac:dyDescent="0.3">
      <c r="B180" s="258"/>
      <c r="C180" s="238" t="s">
        <v>114</v>
      </c>
      <c r="D180" s="238"/>
      <c r="E180" s="238"/>
      <c r="F180" s="257" t="s">
        <v>507</v>
      </c>
      <c r="G180" s="238"/>
      <c r="H180" s="238" t="s">
        <v>580</v>
      </c>
      <c r="I180" s="238" t="s">
        <v>541</v>
      </c>
      <c r="J180" s="238"/>
      <c r="K180" s="279"/>
    </row>
    <row r="181" spans="2:11" ht="15" customHeight="1" x14ac:dyDescent="0.3">
      <c r="B181" s="258"/>
      <c r="C181" s="238" t="s">
        <v>581</v>
      </c>
      <c r="D181" s="238"/>
      <c r="E181" s="238"/>
      <c r="F181" s="257" t="s">
        <v>507</v>
      </c>
      <c r="G181" s="238"/>
      <c r="H181" s="238" t="s">
        <v>582</v>
      </c>
      <c r="I181" s="238" t="s">
        <v>541</v>
      </c>
      <c r="J181" s="238"/>
      <c r="K181" s="279"/>
    </row>
    <row r="182" spans="2:11" ht="15" customHeight="1" x14ac:dyDescent="0.3">
      <c r="B182" s="258"/>
      <c r="C182" s="238" t="s">
        <v>570</v>
      </c>
      <c r="D182" s="238"/>
      <c r="E182" s="238"/>
      <c r="F182" s="257" t="s">
        <v>507</v>
      </c>
      <c r="G182" s="238"/>
      <c r="H182" s="238" t="s">
        <v>583</v>
      </c>
      <c r="I182" s="238" t="s">
        <v>541</v>
      </c>
      <c r="J182" s="238"/>
      <c r="K182" s="279"/>
    </row>
    <row r="183" spans="2:11" ht="15" customHeight="1" x14ac:dyDescent="0.3">
      <c r="B183" s="258"/>
      <c r="C183" s="238" t="s">
        <v>116</v>
      </c>
      <c r="D183" s="238"/>
      <c r="E183" s="238"/>
      <c r="F183" s="257" t="s">
        <v>513</v>
      </c>
      <c r="G183" s="238"/>
      <c r="H183" s="238" t="s">
        <v>584</v>
      </c>
      <c r="I183" s="238" t="s">
        <v>509</v>
      </c>
      <c r="J183" s="238">
        <v>50</v>
      </c>
      <c r="K183" s="279"/>
    </row>
    <row r="184" spans="2:11" ht="15" customHeight="1" x14ac:dyDescent="0.3">
      <c r="B184" s="258"/>
      <c r="C184" s="238" t="s">
        <v>585</v>
      </c>
      <c r="D184" s="238"/>
      <c r="E184" s="238"/>
      <c r="F184" s="257" t="s">
        <v>513</v>
      </c>
      <c r="G184" s="238"/>
      <c r="H184" s="238" t="s">
        <v>586</v>
      </c>
      <c r="I184" s="238" t="s">
        <v>587</v>
      </c>
      <c r="J184" s="238"/>
      <c r="K184" s="279"/>
    </row>
    <row r="185" spans="2:11" ht="15" customHeight="1" x14ac:dyDescent="0.3">
      <c r="B185" s="258"/>
      <c r="C185" s="238" t="s">
        <v>588</v>
      </c>
      <c r="D185" s="238"/>
      <c r="E185" s="238"/>
      <c r="F185" s="257" t="s">
        <v>513</v>
      </c>
      <c r="G185" s="238"/>
      <c r="H185" s="238" t="s">
        <v>589</v>
      </c>
      <c r="I185" s="238" t="s">
        <v>587</v>
      </c>
      <c r="J185" s="238"/>
      <c r="K185" s="279"/>
    </row>
    <row r="186" spans="2:11" ht="15" customHeight="1" x14ac:dyDescent="0.3">
      <c r="B186" s="258"/>
      <c r="C186" s="238" t="s">
        <v>590</v>
      </c>
      <c r="D186" s="238"/>
      <c r="E186" s="238"/>
      <c r="F186" s="257" t="s">
        <v>513</v>
      </c>
      <c r="G186" s="238"/>
      <c r="H186" s="238" t="s">
        <v>591</v>
      </c>
      <c r="I186" s="238" t="s">
        <v>587</v>
      </c>
      <c r="J186" s="238"/>
      <c r="K186" s="279"/>
    </row>
    <row r="187" spans="2:11" ht="15" customHeight="1" x14ac:dyDescent="0.3">
      <c r="B187" s="258"/>
      <c r="C187" s="291" t="s">
        <v>592</v>
      </c>
      <c r="D187" s="238"/>
      <c r="E187" s="238"/>
      <c r="F187" s="257" t="s">
        <v>513</v>
      </c>
      <c r="G187" s="238"/>
      <c r="H187" s="238" t="s">
        <v>593</v>
      </c>
      <c r="I187" s="238" t="s">
        <v>594</v>
      </c>
      <c r="J187" s="292" t="s">
        <v>595</v>
      </c>
      <c r="K187" s="279"/>
    </row>
    <row r="188" spans="2:11" ht="15" customHeight="1" x14ac:dyDescent="0.3">
      <c r="B188" s="258"/>
      <c r="C188" s="243" t="s">
        <v>46</v>
      </c>
      <c r="D188" s="238"/>
      <c r="E188" s="238"/>
      <c r="F188" s="257" t="s">
        <v>507</v>
      </c>
      <c r="G188" s="238"/>
      <c r="H188" s="234" t="s">
        <v>596</v>
      </c>
      <c r="I188" s="238" t="s">
        <v>597</v>
      </c>
      <c r="J188" s="238"/>
      <c r="K188" s="279"/>
    </row>
    <row r="189" spans="2:11" ht="15" customHeight="1" x14ac:dyDescent="0.3">
      <c r="B189" s="258"/>
      <c r="C189" s="243" t="s">
        <v>598</v>
      </c>
      <c r="D189" s="238"/>
      <c r="E189" s="238"/>
      <c r="F189" s="257" t="s">
        <v>507</v>
      </c>
      <c r="G189" s="238"/>
      <c r="H189" s="238" t="s">
        <v>599</v>
      </c>
      <c r="I189" s="238" t="s">
        <v>541</v>
      </c>
      <c r="J189" s="238"/>
      <c r="K189" s="279"/>
    </row>
    <row r="190" spans="2:11" ht="15" customHeight="1" x14ac:dyDescent="0.3">
      <c r="B190" s="258"/>
      <c r="C190" s="243" t="s">
        <v>600</v>
      </c>
      <c r="D190" s="238"/>
      <c r="E190" s="238"/>
      <c r="F190" s="257" t="s">
        <v>507</v>
      </c>
      <c r="G190" s="238"/>
      <c r="H190" s="238" t="s">
        <v>601</v>
      </c>
      <c r="I190" s="238" t="s">
        <v>541</v>
      </c>
      <c r="J190" s="238"/>
      <c r="K190" s="279"/>
    </row>
    <row r="191" spans="2:11" ht="15" customHeight="1" x14ac:dyDescent="0.3">
      <c r="B191" s="258"/>
      <c r="C191" s="243" t="s">
        <v>602</v>
      </c>
      <c r="D191" s="238"/>
      <c r="E191" s="238"/>
      <c r="F191" s="257" t="s">
        <v>513</v>
      </c>
      <c r="G191" s="238"/>
      <c r="H191" s="238" t="s">
        <v>603</v>
      </c>
      <c r="I191" s="238" t="s">
        <v>541</v>
      </c>
      <c r="J191" s="238"/>
      <c r="K191" s="279"/>
    </row>
    <row r="192" spans="2:11" ht="15" customHeight="1" x14ac:dyDescent="0.3">
      <c r="B192" s="285"/>
      <c r="C192" s="293"/>
      <c r="D192" s="267"/>
      <c r="E192" s="267"/>
      <c r="F192" s="267"/>
      <c r="G192" s="267"/>
      <c r="H192" s="267"/>
      <c r="I192" s="267"/>
      <c r="J192" s="267"/>
      <c r="K192" s="286"/>
    </row>
    <row r="193" spans="2:11" ht="18.75" customHeight="1" x14ac:dyDescent="0.3">
      <c r="B193" s="234"/>
      <c r="C193" s="238"/>
      <c r="D193" s="238"/>
      <c r="E193" s="238"/>
      <c r="F193" s="257"/>
      <c r="G193" s="238"/>
      <c r="H193" s="238"/>
      <c r="I193" s="238"/>
      <c r="J193" s="238"/>
      <c r="K193" s="234"/>
    </row>
    <row r="194" spans="2:11" ht="18.75" customHeight="1" x14ac:dyDescent="0.3">
      <c r="B194" s="234"/>
      <c r="C194" s="238"/>
      <c r="D194" s="238"/>
      <c r="E194" s="238"/>
      <c r="F194" s="257"/>
      <c r="G194" s="238"/>
      <c r="H194" s="238"/>
      <c r="I194" s="238"/>
      <c r="J194" s="238"/>
      <c r="K194" s="234"/>
    </row>
    <row r="195" spans="2:11" ht="18.75" customHeight="1" x14ac:dyDescent="0.3">
      <c r="B195" s="244"/>
      <c r="C195" s="244"/>
      <c r="D195" s="244"/>
      <c r="E195" s="244"/>
      <c r="F195" s="244"/>
      <c r="G195" s="244"/>
      <c r="H195" s="244"/>
      <c r="I195" s="244"/>
      <c r="J195" s="244"/>
      <c r="K195" s="244"/>
    </row>
    <row r="196" spans="2:11" x14ac:dyDescent="0.3">
      <c r="B196" s="226"/>
      <c r="C196" s="227"/>
      <c r="D196" s="227"/>
      <c r="E196" s="227"/>
      <c r="F196" s="227"/>
      <c r="G196" s="227"/>
      <c r="H196" s="227"/>
      <c r="I196" s="227"/>
      <c r="J196" s="227"/>
      <c r="K196" s="228"/>
    </row>
    <row r="197" spans="2:11" ht="21" x14ac:dyDescent="0.3">
      <c r="B197" s="229"/>
      <c r="C197" s="345" t="s">
        <v>604</v>
      </c>
      <c r="D197" s="345"/>
      <c r="E197" s="345"/>
      <c r="F197" s="345"/>
      <c r="G197" s="345"/>
      <c r="H197" s="345"/>
      <c r="I197" s="345"/>
      <c r="J197" s="345"/>
      <c r="K197" s="230"/>
    </row>
    <row r="198" spans="2:11" ht="25.5" customHeight="1" x14ac:dyDescent="0.3">
      <c r="B198" s="229"/>
      <c r="C198" s="294" t="s">
        <v>605</v>
      </c>
      <c r="D198" s="294"/>
      <c r="E198" s="294"/>
      <c r="F198" s="294" t="s">
        <v>606</v>
      </c>
      <c r="G198" s="295"/>
      <c r="H198" s="346" t="s">
        <v>607</v>
      </c>
      <c r="I198" s="346"/>
      <c r="J198" s="346"/>
      <c r="K198" s="230"/>
    </row>
    <row r="199" spans="2:11" ht="5.25" customHeight="1" x14ac:dyDescent="0.3">
      <c r="B199" s="258"/>
      <c r="C199" s="255"/>
      <c r="D199" s="255"/>
      <c r="E199" s="255"/>
      <c r="F199" s="255"/>
      <c r="G199" s="238"/>
      <c r="H199" s="255"/>
      <c r="I199" s="255"/>
      <c r="J199" s="255"/>
      <c r="K199" s="279"/>
    </row>
    <row r="200" spans="2:11" ht="15" customHeight="1" x14ac:dyDescent="0.3">
      <c r="B200" s="258"/>
      <c r="C200" s="238" t="s">
        <v>597</v>
      </c>
      <c r="D200" s="238"/>
      <c r="E200" s="238"/>
      <c r="F200" s="257" t="s">
        <v>47</v>
      </c>
      <c r="G200" s="238"/>
      <c r="H200" s="347" t="s">
        <v>608</v>
      </c>
      <c r="I200" s="347"/>
      <c r="J200" s="347"/>
      <c r="K200" s="279"/>
    </row>
    <row r="201" spans="2:11" ht="15" customHeight="1" x14ac:dyDescent="0.3">
      <c r="B201" s="258"/>
      <c r="C201" s="264"/>
      <c r="D201" s="238"/>
      <c r="E201" s="238"/>
      <c r="F201" s="257" t="s">
        <v>48</v>
      </c>
      <c r="G201" s="238"/>
      <c r="H201" s="347" t="s">
        <v>609</v>
      </c>
      <c r="I201" s="347"/>
      <c r="J201" s="347"/>
      <c r="K201" s="279"/>
    </row>
    <row r="202" spans="2:11" ht="15" customHeight="1" x14ac:dyDescent="0.3">
      <c r="B202" s="258"/>
      <c r="C202" s="264"/>
      <c r="D202" s="238"/>
      <c r="E202" s="238"/>
      <c r="F202" s="257" t="s">
        <v>51</v>
      </c>
      <c r="G202" s="238"/>
      <c r="H202" s="347" t="s">
        <v>610</v>
      </c>
      <c r="I202" s="347"/>
      <c r="J202" s="347"/>
      <c r="K202" s="279"/>
    </row>
    <row r="203" spans="2:11" ht="15" customHeight="1" x14ac:dyDescent="0.3">
      <c r="B203" s="258"/>
      <c r="C203" s="238"/>
      <c r="D203" s="238"/>
      <c r="E203" s="238"/>
      <c r="F203" s="257" t="s">
        <v>49</v>
      </c>
      <c r="G203" s="238"/>
      <c r="H203" s="347" t="s">
        <v>611</v>
      </c>
      <c r="I203" s="347"/>
      <c r="J203" s="347"/>
      <c r="K203" s="279"/>
    </row>
    <row r="204" spans="2:11" ht="15" customHeight="1" x14ac:dyDescent="0.3">
      <c r="B204" s="258"/>
      <c r="C204" s="238"/>
      <c r="D204" s="238"/>
      <c r="E204" s="238"/>
      <c r="F204" s="257" t="s">
        <v>50</v>
      </c>
      <c r="G204" s="238"/>
      <c r="H204" s="347" t="s">
        <v>612</v>
      </c>
      <c r="I204" s="347"/>
      <c r="J204" s="347"/>
      <c r="K204" s="279"/>
    </row>
    <row r="205" spans="2:11" ht="15" customHeight="1" x14ac:dyDescent="0.3">
      <c r="B205" s="258"/>
      <c r="C205" s="238"/>
      <c r="D205" s="238"/>
      <c r="E205" s="238"/>
      <c r="F205" s="257"/>
      <c r="G205" s="238"/>
      <c r="H205" s="238"/>
      <c r="I205" s="238"/>
      <c r="J205" s="238"/>
      <c r="K205" s="279"/>
    </row>
    <row r="206" spans="2:11" ht="15" customHeight="1" x14ac:dyDescent="0.3">
      <c r="B206" s="258"/>
      <c r="C206" s="238" t="s">
        <v>553</v>
      </c>
      <c r="D206" s="238"/>
      <c r="E206" s="238"/>
      <c r="F206" s="257" t="s">
        <v>82</v>
      </c>
      <c r="G206" s="238"/>
      <c r="H206" s="347" t="s">
        <v>613</v>
      </c>
      <c r="I206" s="347"/>
      <c r="J206" s="347"/>
      <c r="K206" s="279"/>
    </row>
    <row r="207" spans="2:11" ht="15" customHeight="1" x14ac:dyDescent="0.3">
      <c r="B207" s="258"/>
      <c r="C207" s="264"/>
      <c r="D207" s="238"/>
      <c r="E207" s="238"/>
      <c r="F207" s="257" t="s">
        <v>450</v>
      </c>
      <c r="G207" s="238"/>
      <c r="H207" s="347" t="s">
        <v>451</v>
      </c>
      <c r="I207" s="347"/>
      <c r="J207" s="347"/>
      <c r="K207" s="279"/>
    </row>
    <row r="208" spans="2:11" ht="15" customHeight="1" x14ac:dyDescent="0.3">
      <c r="B208" s="258"/>
      <c r="C208" s="238"/>
      <c r="D208" s="238"/>
      <c r="E208" s="238"/>
      <c r="F208" s="257" t="s">
        <v>448</v>
      </c>
      <c r="G208" s="238"/>
      <c r="H208" s="347" t="s">
        <v>614</v>
      </c>
      <c r="I208" s="347"/>
      <c r="J208" s="347"/>
      <c r="K208" s="279"/>
    </row>
    <row r="209" spans="2:11" ht="15" customHeight="1" x14ac:dyDescent="0.3">
      <c r="B209" s="296"/>
      <c r="C209" s="264"/>
      <c r="D209" s="264"/>
      <c r="E209" s="264"/>
      <c r="F209" s="257" t="s">
        <v>452</v>
      </c>
      <c r="G209" s="243"/>
      <c r="H209" s="344" t="s">
        <v>453</v>
      </c>
      <c r="I209" s="344"/>
      <c r="J209" s="344"/>
      <c r="K209" s="297"/>
    </row>
    <row r="210" spans="2:11" ht="15" customHeight="1" x14ac:dyDescent="0.3">
      <c r="B210" s="296"/>
      <c r="C210" s="264"/>
      <c r="D210" s="264"/>
      <c r="E210" s="264"/>
      <c r="F210" s="257" t="s">
        <v>454</v>
      </c>
      <c r="G210" s="243"/>
      <c r="H210" s="344" t="s">
        <v>615</v>
      </c>
      <c r="I210" s="344"/>
      <c r="J210" s="344"/>
      <c r="K210" s="297"/>
    </row>
    <row r="211" spans="2:11" ht="15" customHeight="1" x14ac:dyDescent="0.3">
      <c r="B211" s="296"/>
      <c r="C211" s="264"/>
      <c r="D211" s="264"/>
      <c r="E211" s="264"/>
      <c r="F211" s="298"/>
      <c r="G211" s="243"/>
      <c r="H211" s="299"/>
      <c r="I211" s="299"/>
      <c r="J211" s="299"/>
      <c r="K211" s="297"/>
    </row>
    <row r="212" spans="2:11" ht="15" customHeight="1" x14ac:dyDescent="0.3">
      <c r="B212" s="296"/>
      <c r="C212" s="238" t="s">
        <v>577</v>
      </c>
      <c r="D212" s="264"/>
      <c r="E212" s="264"/>
      <c r="F212" s="257">
        <v>1</v>
      </c>
      <c r="G212" s="243"/>
      <c r="H212" s="344" t="s">
        <v>616</v>
      </c>
      <c r="I212" s="344"/>
      <c r="J212" s="344"/>
      <c r="K212" s="297"/>
    </row>
    <row r="213" spans="2:11" ht="15" customHeight="1" x14ac:dyDescent="0.3">
      <c r="B213" s="296"/>
      <c r="C213" s="264"/>
      <c r="D213" s="264"/>
      <c r="E213" s="264"/>
      <c r="F213" s="257">
        <v>2</v>
      </c>
      <c r="G213" s="243"/>
      <c r="H213" s="344" t="s">
        <v>617</v>
      </c>
      <c r="I213" s="344"/>
      <c r="J213" s="344"/>
      <c r="K213" s="297"/>
    </row>
    <row r="214" spans="2:11" ht="15" customHeight="1" x14ac:dyDescent="0.3">
      <c r="B214" s="296"/>
      <c r="C214" s="264"/>
      <c r="D214" s="264"/>
      <c r="E214" s="264"/>
      <c r="F214" s="257">
        <v>3</v>
      </c>
      <c r="G214" s="243"/>
      <c r="H214" s="344" t="s">
        <v>618</v>
      </c>
      <c r="I214" s="344"/>
      <c r="J214" s="344"/>
      <c r="K214" s="297"/>
    </row>
    <row r="215" spans="2:11" ht="15" customHeight="1" x14ac:dyDescent="0.3">
      <c r="B215" s="296"/>
      <c r="C215" s="264"/>
      <c r="D215" s="264"/>
      <c r="E215" s="264"/>
      <c r="F215" s="257">
        <v>4</v>
      </c>
      <c r="G215" s="243"/>
      <c r="H215" s="344" t="s">
        <v>619</v>
      </c>
      <c r="I215" s="344"/>
      <c r="J215" s="344"/>
      <c r="K215" s="297"/>
    </row>
    <row r="216" spans="2:11" ht="12.75" customHeight="1" x14ac:dyDescent="0.3">
      <c r="B216" s="300"/>
      <c r="C216" s="301"/>
      <c r="D216" s="301"/>
      <c r="E216" s="301"/>
      <c r="F216" s="301"/>
      <c r="G216" s="301"/>
      <c r="H216" s="301"/>
      <c r="I216" s="301"/>
      <c r="J216" s="301"/>
      <c r="K216" s="302"/>
    </row>
  </sheetData>
  <mergeCells count="77">
    <mergeCell ref="F17:J17"/>
    <mergeCell ref="C3:J3"/>
    <mergeCell ref="C4:J4"/>
    <mergeCell ref="C6:J6"/>
    <mergeCell ref="C7:J7"/>
    <mergeCell ref="C9:J9"/>
    <mergeCell ref="D10:J10"/>
    <mergeCell ref="D11:J11"/>
    <mergeCell ref="D13:J13"/>
    <mergeCell ref="D14:J14"/>
    <mergeCell ref="D15:J15"/>
    <mergeCell ref="F16:J16"/>
    <mergeCell ref="D32:J32"/>
    <mergeCell ref="F18:J18"/>
    <mergeCell ref="F19:J19"/>
    <mergeCell ref="F20:J20"/>
    <mergeCell ref="F21:J21"/>
    <mergeCell ref="C23:J23"/>
    <mergeCell ref="C24:J24"/>
    <mergeCell ref="D25:J25"/>
    <mergeCell ref="D26:J26"/>
    <mergeCell ref="D28:J28"/>
    <mergeCell ref="D29:J29"/>
    <mergeCell ref="D31:J31"/>
    <mergeCell ref="D45:J45"/>
    <mergeCell ref="D33:J33"/>
    <mergeCell ref="G34:J34"/>
    <mergeCell ref="G35:J35"/>
    <mergeCell ref="G36:J36"/>
    <mergeCell ref="G37:J37"/>
    <mergeCell ref="G38:J38"/>
    <mergeCell ref="G39:J39"/>
    <mergeCell ref="G40:J40"/>
    <mergeCell ref="G41:J41"/>
    <mergeCell ref="G42:J42"/>
    <mergeCell ref="G43:J43"/>
    <mergeCell ref="D59:J59"/>
    <mergeCell ref="E46:J46"/>
    <mergeCell ref="E47:J47"/>
    <mergeCell ref="E48:J48"/>
    <mergeCell ref="D49:J49"/>
    <mergeCell ref="C50:J50"/>
    <mergeCell ref="C52:J52"/>
    <mergeCell ref="C53:J53"/>
    <mergeCell ref="C55:J55"/>
    <mergeCell ref="D56:J56"/>
    <mergeCell ref="D57:J57"/>
    <mergeCell ref="D58:J58"/>
    <mergeCell ref="C145:J145"/>
    <mergeCell ref="D60:J60"/>
    <mergeCell ref="D61:J61"/>
    <mergeCell ref="D63:J63"/>
    <mergeCell ref="D64:J64"/>
    <mergeCell ref="D65:J65"/>
    <mergeCell ref="D66:J66"/>
    <mergeCell ref="D67:J67"/>
    <mergeCell ref="D68:J68"/>
    <mergeCell ref="C73:J73"/>
    <mergeCell ref="C100:J100"/>
    <mergeCell ref="C120:J120"/>
    <mergeCell ref="H209:J209"/>
    <mergeCell ref="C163:J163"/>
    <mergeCell ref="C197:J197"/>
    <mergeCell ref="H198:J198"/>
    <mergeCell ref="H200:J200"/>
    <mergeCell ref="H201:J201"/>
    <mergeCell ref="H202:J202"/>
    <mergeCell ref="H203:J203"/>
    <mergeCell ref="H204:J204"/>
    <mergeCell ref="H206:J206"/>
    <mergeCell ref="H207:J207"/>
    <mergeCell ref="H208:J208"/>
    <mergeCell ref="H210:J210"/>
    <mergeCell ref="H212:J212"/>
    <mergeCell ref="H213:J213"/>
    <mergeCell ref="H214:J214"/>
    <mergeCell ref="H215:J215"/>
  </mergeCells>
  <pageMargins left="0.58333330000000005" right="0.58333330000000005" top="0.58333330000000005" bottom="0.58333330000000005" header="0" footer="0"/>
  <pageSetup paperSize="9" scale="77" fitToHeight="100" orientation="portrait" blackAndWhite="1" r:id="rId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5</vt:i4>
      </vt:variant>
    </vt:vector>
  </HeadingPairs>
  <TitlesOfParts>
    <vt:vector size="8" baseType="lpstr">
      <vt:lpstr>Rekapitulace stavby</vt:lpstr>
      <vt:lpstr>1 - SO 07 Přípojka vody</vt:lpstr>
      <vt:lpstr>Pokyny pro vyplnění</vt:lpstr>
      <vt:lpstr>'1 - SO 07 Přípojka vody'!Názvy_tisku</vt:lpstr>
      <vt:lpstr>'Rekapitulace stavby'!Názvy_tisku</vt:lpstr>
      <vt:lpstr>'1 - SO 07 Přípojka vody'!Oblast_tisku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ANNA-PC\anna</dc:creator>
  <cp:lastModifiedBy>Běžný Franta Uživatel</cp:lastModifiedBy>
  <cp:lastPrinted>2018-04-05T11:06:31Z</cp:lastPrinted>
  <dcterms:created xsi:type="dcterms:W3CDTF">2017-11-02T12:48:53Z</dcterms:created>
  <dcterms:modified xsi:type="dcterms:W3CDTF">2018-04-05T11:06:34Z</dcterms:modified>
</cp:coreProperties>
</file>